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320"/>
  </bookViews>
  <sheets>
    <sheet name="мониторинг" sheetId="51" r:id="rId1"/>
  </sheets>
  <calcPr calcId="124519"/>
</workbook>
</file>

<file path=xl/calcChain.xml><?xml version="1.0" encoding="utf-8"?>
<calcChain xmlns="http://schemas.openxmlformats.org/spreadsheetml/2006/main">
  <c r="BZ64" i="51"/>
  <c r="BZ84"/>
  <c r="BZ87"/>
  <c r="BZ85"/>
  <c r="BZ27"/>
  <c r="BZ78"/>
  <c r="BZ58"/>
  <c r="BZ46"/>
  <c r="BZ37"/>
  <c r="BZ43"/>
  <c r="BR46"/>
  <c r="BR43"/>
  <c r="BR54"/>
  <c r="BR37"/>
  <c r="BR85"/>
  <c r="BR19"/>
  <c r="BR6"/>
  <c r="BR15"/>
  <c r="BR89"/>
  <c r="BR58"/>
  <c r="BR25"/>
  <c r="BR78"/>
  <c r="BR17"/>
  <c r="BR91"/>
  <c r="BR30"/>
  <c r="BR13"/>
  <c r="BR10"/>
  <c r="BR12"/>
  <c r="BR8"/>
  <c r="BT46"/>
  <c r="BT43"/>
  <c r="BT54"/>
  <c r="BT6"/>
  <c r="BT15"/>
  <c r="BT89"/>
  <c r="BT58"/>
  <c r="BT78"/>
  <c r="BT64"/>
  <c r="BT17"/>
  <c r="BT18"/>
  <c r="BT30"/>
  <c r="BP46"/>
  <c r="BP43"/>
  <c r="BP37"/>
  <c r="BP85"/>
  <c r="BP6"/>
  <c r="BP15"/>
  <c r="BP58"/>
  <c r="BP78"/>
  <c r="BP64"/>
  <c r="BP17"/>
  <c r="BP18"/>
  <c r="BP91"/>
  <c r="BP76"/>
  <c r="CT6"/>
  <c r="CT67"/>
  <c r="CT29"/>
  <c r="CT58"/>
  <c r="CZ46"/>
  <c r="CZ32"/>
  <c r="CZ43"/>
  <c r="CZ37"/>
  <c r="CZ85"/>
  <c r="CZ45"/>
  <c r="CZ19"/>
  <c r="CZ6"/>
  <c r="CZ15"/>
  <c r="CZ58"/>
  <c r="CZ78"/>
  <c r="CZ64"/>
  <c r="CZ17"/>
  <c r="CZ30"/>
  <c r="CZ87"/>
  <c r="CZ27"/>
  <c r="CZ80"/>
  <c r="CZ41"/>
  <c r="CZ29"/>
  <c r="CZ31"/>
  <c r="CZ93"/>
  <c r="CX32"/>
  <c r="CX43"/>
  <c r="CX37"/>
  <c r="CX85"/>
  <c r="CX45"/>
  <c r="CX19"/>
  <c r="CX6"/>
  <c r="CX84"/>
  <c r="CX15"/>
  <c r="CX89"/>
  <c r="CX58"/>
  <c r="CX78"/>
  <c r="CX17"/>
  <c r="CX91"/>
  <c r="CX30"/>
  <c r="CX87"/>
  <c r="CX13"/>
  <c r="CX10"/>
  <c r="CX12"/>
  <c r="CX8"/>
  <c r="CV58"/>
  <c r="CR46"/>
  <c r="CR32"/>
  <c r="CR43"/>
  <c r="CR85"/>
  <c r="CR6"/>
  <c r="CR15"/>
  <c r="CR89"/>
  <c r="CR58"/>
  <c r="CR78"/>
  <c r="CR64"/>
  <c r="CR17"/>
  <c r="CR18"/>
  <c r="CR30"/>
  <c r="CR10"/>
  <c r="CR12"/>
  <c r="CR87"/>
  <c r="CR63"/>
  <c r="AZ46"/>
  <c r="AZ32"/>
  <c r="AZ43"/>
  <c r="AZ37"/>
  <c r="AZ85"/>
  <c r="AZ19"/>
  <c r="AZ6"/>
  <c r="AZ15"/>
  <c r="AZ89"/>
  <c r="AZ58"/>
  <c r="AZ78"/>
  <c r="AZ64"/>
  <c r="AZ17"/>
  <c r="AZ18"/>
  <c r="AZ30"/>
  <c r="AZ87"/>
  <c r="AZ27"/>
  <c r="AZ41"/>
  <c r="AZ13"/>
  <c r="AZ10"/>
  <c r="AZ12"/>
  <c r="AZ8"/>
  <c r="AZ29"/>
  <c r="AZ31"/>
  <c r="AZ93"/>
  <c r="AF6"/>
  <c r="AF46"/>
  <c r="AF43"/>
  <c r="AF15"/>
  <c r="AF78"/>
  <c r="AF17"/>
  <c r="AF18"/>
  <c r="AF30"/>
  <c r="AB46"/>
  <c r="AB43"/>
  <c r="AB19"/>
  <c r="AB6"/>
  <c r="AB15"/>
  <c r="AB78"/>
  <c r="AB18"/>
  <c r="Z46"/>
  <c r="Z19"/>
  <c r="Z15"/>
  <c r="Z89"/>
  <c r="Z58"/>
  <c r="Z78"/>
  <c r="Z64"/>
  <c r="Z17"/>
  <c r="Z30"/>
  <c r="D76"/>
  <c r="F76"/>
  <c r="DC76"/>
  <c r="DA76"/>
  <c r="CY76"/>
  <c r="CW76"/>
  <c r="CU76"/>
  <c r="CS76"/>
  <c r="CQ76"/>
  <c r="CO76"/>
  <c r="CM76"/>
  <c r="CK76"/>
  <c r="CI76"/>
  <c r="CG76"/>
  <c r="CE76"/>
  <c r="CC76"/>
  <c r="CA76"/>
  <c r="BY76"/>
  <c r="BW76"/>
  <c r="BU76"/>
  <c r="BS76"/>
  <c r="BQ76"/>
  <c r="BO76"/>
  <c r="BM76"/>
  <c r="BK76"/>
  <c r="BI76"/>
  <c r="BG76"/>
  <c r="BE76"/>
  <c r="BC76"/>
  <c r="BA76"/>
  <c r="AY76"/>
  <c r="AW76"/>
  <c r="AU76"/>
  <c r="AS76"/>
  <c r="AQ76"/>
  <c r="AO76"/>
  <c r="AM76"/>
  <c r="AK76"/>
  <c r="AI76"/>
  <c r="AG76"/>
  <c r="AE76"/>
  <c r="AC76"/>
  <c r="AA76"/>
  <c r="Y76"/>
  <c r="W76"/>
  <c r="U76"/>
  <c r="S76"/>
  <c r="Q76"/>
  <c r="O76"/>
  <c r="M76"/>
  <c r="K76"/>
  <c r="I76"/>
  <c r="CI35"/>
  <c r="CI34"/>
  <c r="CI33"/>
  <c r="CI32"/>
  <c r="CI31"/>
  <c r="CI30"/>
  <c r="CI29"/>
  <c r="AK84"/>
  <c r="AK85"/>
  <c r="AK87"/>
  <c r="AK89"/>
  <c r="AK91"/>
  <c r="M80"/>
  <c r="M81"/>
  <c r="M82"/>
  <c r="M84"/>
  <c r="M85"/>
  <c r="M87"/>
  <c r="I25"/>
  <c r="I27"/>
  <c r="CC58"/>
  <c r="CC37"/>
  <c r="CC31"/>
  <c r="CC29"/>
  <c r="CC25"/>
  <c r="CA58"/>
  <c r="CA37"/>
  <c r="CA30"/>
  <c r="BY29"/>
  <c r="BW29"/>
  <c r="BU37"/>
  <c r="BU29"/>
  <c r="BS37"/>
  <c r="BQ29"/>
  <c r="BQ37"/>
  <c r="AY46"/>
  <c r="AU46"/>
  <c r="AU64"/>
  <c r="AU63"/>
  <c r="AU6"/>
  <c r="AU15"/>
  <c r="AU19"/>
  <c r="AU18"/>
  <c r="AU17"/>
  <c r="AU95"/>
  <c r="AU96"/>
  <c r="AU97"/>
  <c r="AU98"/>
  <c r="AU99"/>
  <c r="D64"/>
  <c r="F64"/>
  <c r="D63"/>
  <c r="F63"/>
  <c r="K95"/>
  <c r="K96"/>
  <c r="K97"/>
  <c r="K98"/>
  <c r="K99"/>
  <c r="AQ27"/>
  <c r="AQ41"/>
  <c r="AQ56"/>
  <c r="AQ30"/>
  <c r="AQ80"/>
  <c r="AQ69"/>
  <c r="AQ67"/>
  <c r="AQ95"/>
  <c r="AQ96"/>
  <c r="AQ97"/>
  <c r="AQ98"/>
  <c r="AQ99"/>
  <c r="AY64"/>
  <c r="AY63"/>
  <c r="AY6"/>
  <c r="AY15"/>
  <c r="AY19"/>
  <c r="AY18"/>
  <c r="AY17"/>
  <c r="AY27"/>
  <c r="AY54"/>
  <c r="AY30"/>
  <c r="AY29"/>
  <c r="AY32"/>
  <c r="AY31"/>
  <c r="AY58"/>
  <c r="AY95"/>
  <c r="AY96"/>
  <c r="AY97"/>
  <c r="AY98"/>
  <c r="AY99"/>
  <c r="AW64"/>
  <c r="AW63"/>
  <c r="AW6"/>
  <c r="AW15"/>
  <c r="AW19"/>
  <c r="AW17"/>
  <c r="AW18"/>
  <c r="AW10"/>
  <c r="AW95"/>
  <c r="AW96"/>
  <c r="AW97"/>
  <c r="AW98"/>
  <c r="AW99"/>
  <c r="I95"/>
  <c r="I96"/>
  <c r="I97"/>
  <c r="I98"/>
  <c r="I99"/>
  <c r="M95"/>
  <c r="M96"/>
  <c r="M97"/>
  <c r="M98"/>
  <c r="M99"/>
  <c r="O95"/>
  <c r="O96"/>
  <c r="O97"/>
  <c r="O98"/>
  <c r="O99"/>
  <c r="Q95"/>
  <c r="Q96"/>
  <c r="Q97"/>
  <c r="Q98"/>
  <c r="Q99"/>
  <c r="S95"/>
  <c r="S96"/>
  <c r="S97"/>
  <c r="S98"/>
  <c r="S99"/>
  <c r="U95"/>
  <c r="U96"/>
  <c r="U97"/>
  <c r="U98"/>
  <c r="U99"/>
  <c r="W95"/>
  <c r="W96"/>
  <c r="W97"/>
  <c r="W98"/>
  <c r="W99"/>
  <c r="AO95"/>
  <c r="AO96"/>
  <c r="AO97"/>
  <c r="AO98"/>
  <c r="AO99"/>
  <c r="AS95"/>
  <c r="AS96"/>
  <c r="AS97"/>
  <c r="AS98"/>
  <c r="AS99"/>
  <c r="BA95"/>
  <c r="BA96"/>
  <c r="BA97"/>
  <c r="BA98"/>
  <c r="BA99"/>
  <c r="BC95"/>
  <c r="BC96"/>
  <c r="BC97"/>
  <c r="BC98"/>
  <c r="BC99"/>
  <c r="BE95"/>
  <c r="BE96"/>
  <c r="BE97"/>
  <c r="BE98"/>
  <c r="BE99"/>
  <c r="BG95"/>
  <c r="BG96"/>
  <c r="BG97"/>
  <c r="BG98"/>
  <c r="BG99"/>
  <c r="BI95"/>
  <c r="BI96"/>
  <c r="BI97"/>
  <c r="BI98"/>
  <c r="BI99"/>
  <c r="BK95"/>
  <c r="BK96"/>
  <c r="BK97"/>
  <c r="BK98"/>
  <c r="BK99"/>
  <c r="BM95"/>
  <c r="BM96"/>
  <c r="BM97"/>
  <c r="BM98"/>
  <c r="BM99"/>
  <c r="BO95"/>
  <c r="BO96"/>
  <c r="BO97"/>
  <c r="BO98"/>
  <c r="BO99"/>
  <c r="BQ95"/>
  <c r="BQ96"/>
  <c r="BQ97"/>
  <c r="BQ98"/>
  <c r="BQ99"/>
  <c r="BS95"/>
  <c r="BS96"/>
  <c r="BS97"/>
  <c r="BS98"/>
  <c r="BS99"/>
  <c r="BU95"/>
  <c r="BU96"/>
  <c r="BU97"/>
  <c r="BU98"/>
  <c r="BU99"/>
  <c r="BW95"/>
  <c r="BW96"/>
  <c r="BW97"/>
  <c r="BW98"/>
  <c r="BW99"/>
  <c r="BY95"/>
  <c r="BY96"/>
  <c r="BY97"/>
  <c r="BY98"/>
  <c r="BY99"/>
  <c r="CA95"/>
  <c r="CA96"/>
  <c r="CA97"/>
  <c r="CA98"/>
  <c r="CA99"/>
  <c r="CC95"/>
  <c r="CC96"/>
  <c r="CC97"/>
  <c r="CC98"/>
  <c r="CC99"/>
  <c r="CE95"/>
  <c r="CE96"/>
  <c r="CE97"/>
  <c r="CE98"/>
  <c r="CE99"/>
  <c r="CG95"/>
  <c r="CG96"/>
  <c r="CG97"/>
  <c r="CG98"/>
  <c r="CG99"/>
  <c r="CI95"/>
  <c r="CI96"/>
  <c r="CI97"/>
  <c r="CI98"/>
  <c r="CI99"/>
  <c r="CK95"/>
  <c r="CK96"/>
  <c r="CK97"/>
  <c r="CK98"/>
  <c r="CK99"/>
  <c r="CM95"/>
  <c r="CM96"/>
  <c r="CM97"/>
  <c r="CM98"/>
  <c r="CM99"/>
  <c r="CO95"/>
  <c r="CO96"/>
  <c r="CO97"/>
  <c r="CO98"/>
  <c r="CO99"/>
  <c r="CQ95"/>
  <c r="CQ96"/>
  <c r="CQ97"/>
  <c r="CQ98"/>
  <c r="CQ99"/>
  <c r="CS95"/>
  <c r="CS96"/>
  <c r="CS97"/>
  <c r="CS98"/>
  <c r="CS99"/>
  <c r="CU95"/>
  <c r="CU96"/>
  <c r="CU97"/>
  <c r="CU98"/>
  <c r="CU99"/>
  <c r="CW95"/>
  <c r="CW96"/>
  <c r="CW97"/>
  <c r="CW98"/>
  <c r="CW99"/>
  <c r="CY95"/>
  <c r="CY96"/>
  <c r="CY97"/>
  <c r="CY98"/>
  <c r="CY99"/>
  <c r="DA95"/>
  <c r="DA96"/>
  <c r="DA97"/>
  <c r="DA98"/>
  <c r="DA99"/>
  <c r="DC95"/>
  <c r="DC96"/>
  <c r="DC97"/>
  <c r="DC98"/>
  <c r="DC99"/>
  <c r="AO58"/>
  <c r="AO41"/>
  <c r="AS61"/>
  <c r="AS62"/>
  <c r="AS63"/>
  <c r="AS64"/>
  <c r="AS58"/>
  <c r="AS46"/>
  <c r="AS18"/>
  <c r="AS19"/>
  <c r="AS17"/>
  <c r="AS15"/>
  <c r="AS13"/>
  <c r="AS6"/>
  <c r="AS8"/>
  <c r="AS10"/>
  <c r="AS12"/>
  <c r="AS21"/>
  <c r="AS22"/>
  <c r="AS23"/>
  <c r="AS25"/>
  <c r="AS27"/>
  <c r="AS29"/>
  <c r="AS30"/>
  <c r="AS31"/>
  <c r="AS32"/>
  <c r="AS33"/>
  <c r="AS34"/>
  <c r="AS35"/>
  <c r="AS37"/>
  <c r="AS39"/>
  <c r="AS41"/>
  <c r="AS43"/>
  <c r="AS45"/>
  <c r="AS59"/>
  <c r="AS60"/>
  <c r="AO27"/>
  <c r="AS48"/>
  <c r="AS50"/>
  <c r="AS51"/>
  <c r="AS53"/>
  <c r="AS54"/>
  <c r="AS56"/>
  <c r="AS66"/>
  <c r="AS67"/>
  <c r="AS69"/>
  <c r="AS71"/>
  <c r="AS72"/>
  <c r="AS73"/>
  <c r="AS74"/>
  <c r="AS78"/>
  <c r="AS80"/>
  <c r="AS81"/>
  <c r="AS82"/>
  <c r="AS84"/>
  <c r="AS85"/>
  <c r="AS87"/>
  <c r="AS89"/>
  <c r="AS91"/>
  <c r="AS93"/>
  <c r="AU8"/>
  <c r="AU30"/>
  <c r="AU91"/>
  <c r="AU58"/>
  <c r="AU89"/>
  <c r="AU84"/>
  <c r="AU85"/>
  <c r="AU13"/>
  <c r="AU45"/>
  <c r="AU37"/>
  <c r="AU54"/>
  <c r="AU32"/>
  <c r="AU10"/>
  <c r="AU12"/>
  <c r="AU21"/>
  <c r="AU22"/>
  <c r="AU23"/>
  <c r="AU25"/>
  <c r="AU27"/>
  <c r="AU29"/>
  <c r="AU31"/>
  <c r="AU33"/>
  <c r="AU34"/>
  <c r="AU35"/>
  <c r="AU39"/>
  <c r="AU41"/>
  <c r="AU43"/>
  <c r="AU48"/>
  <c r="AU50"/>
  <c r="AU51"/>
  <c r="AU53"/>
  <c r="AU56"/>
  <c r="AU59"/>
  <c r="AU60"/>
  <c r="AU61"/>
  <c r="AU62"/>
  <c r="AU66"/>
  <c r="AU67"/>
  <c r="AU69"/>
  <c r="AU71"/>
  <c r="AU72"/>
  <c r="AU73"/>
  <c r="AU74"/>
  <c r="AU78"/>
  <c r="AU80"/>
  <c r="AU81"/>
  <c r="AU82"/>
  <c r="AU87"/>
  <c r="AU93"/>
  <c r="CE6"/>
  <c r="CE8"/>
  <c r="CE10"/>
  <c r="CE12"/>
  <c r="CE13"/>
  <c r="CE15"/>
  <c r="CE17"/>
  <c r="CE18"/>
  <c r="CE19"/>
  <c r="CE21"/>
  <c r="CE22"/>
  <c r="CE23"/>
  <c r="CE25"/>
  <c r="CE27"/>
  <c r="CE29"/>
  <c r="CE30"/>
  <c r="CE31"/>
  <c r="CE32"/>
  <c r="CE33"/>
  <c r="CE34"/>
  <c r="CE35"/>
  <c r="CE37"/>
  <c r="CE39"/>
  <c r="CE41"/>
  <c r="CE43"/>
  <c r="CE45"/>
  <c r="CE46"/>
  <c r="CE48"/>
  <c r="CE50"/>
  <c r="CE51"/>
  <c r="CE53"/>
  <c r="CE54"/>
  <c r="CE56"/>
  <c r="CE58"/>
  <c r="CE59"/>
  <c r="CE60"/>
  <c r="CE61"/>
  <c r="CE62"/>
  <c r="CE63"/>
  <c r="CE64"/>
  <c r="CE66"/>
  <c r="CE67"/>
  <c r="CE69"/>
  <c r="CE71"/>
  <c r="CE72"/>
  <c r="CE73"/>
  <c r="CE74"/>
  <c r="CE78"/>
  <c r="CE80"/>
  <c r="CE81"/>
  <c r="CE82"/>
  <c r="CE84"/>
  <c r="CE85"/>
  <c r="CE87"/>
  <c r="CE89"/>
  <c r="CE91"/>
  <c r="CE93"/>
  <c r="BM6"/>
  <c r="BM8"/>
  <c r="BM10"/>
  <c r="BM12"/>
  <c r="BM13"/>
  <c r="BM15"/>
  <c r="BM17"/>
  <c r="BM18"/>
  <c r="BM19"/>
  <c r="BM21"/>
  <c r="BM22"/>
  <c r="BM23"/>
  <c r="BM25"/>
  <c r="BM27"/>
  <c r="BM29"/>
  <c r="BM30"/>
  <c r="BM31"/>
  <c r="BM32"/>
  <c r="BM33"/>
  <c r="BM34"/>
  <c r="BM35"/>
  <c r="BM37"/>
  <c r="BM39"/>
  <c r="BM41"/>
  <c r="BM43"/>
  <c r="BM45"/>
  <c r="BM46"/>
  <c r="BM48"/>
  <c r="BM50"/>
  <c r="BM51"/>
  <c r="BM53"/>
  <c r="BM54"/>
  <c r="BM56"/>
  <c r="BM58"/>
  <c r="BM59"/>
  <c r="BM60"/>
  <c r="BM61"/>
  <c r="BM62"/>
  <c r="BM63"/>
  <c r="BM64"/>
  <c r="BM66"/>
  <c r="BM67"/>
  <c r="BM69"/>
  <c r="BM71"/>
  <c r="BM72"/>
  <c r="BM73"/>
  <c r="BM74"/>
  <c r="BM78"/>
  <c r="BM80"/>
  <c r="BM81"/>
  <c r="BM82"/>
  <c r="BM84"/>
  <c r="BM85"/>
  <c r="BM87"/>
  <c r="BM89"/>
  <c r="BM91"/>
  <c r="BM93"/>
  <c r="Y33"/>
  <c r="Y34"/>
  <c r="Y35"/>
  <c r="Y37"/>
  <c r="AY85"/>
  <c r="AY33"/>
  <c r="AY61"/>
  <c r="AY62"/>
  <c r="AW58"/>
  <c r="AW60"/>
  <c r="AW27"/>
  <c r="DC93"/>
  <c r="DA93"/>
  <c r="CY93"/>
  <c r="CW93"/>
  <c r="CU93"/>
  <c r="CS93"/>
  <c r="CQ93"/>
  <c r="CO93"/>
  <c r="CM93"/>
  <c r="CK93"/>
  <c r="CI93"/>
  <c r="CG93"/>
  <c r="CC93"/>
  <c r="CA93"/>
  <c r="BY93"/>
  <c r="BW93"/>
  <c r="BU93"/>
  <c r="BS93"/>
  <c r="BQ93"/>
  <c r="BO93"/>
  <c r="BK93"/>
  <c r="BI93"/>
  <c r="BG93"/>
  <c r="BE93"/>
  <c r="BC93"/>
  <c r="BA93"/>
  <c r="AY93"/>
  <c r="AW93"/>
  <c r="AQ93"/>
  <c r="AO93"/>
  <c r="AM93"/>
  <c r="AK93"/>
  <c r="AI93"/>
  <c r="AG93"/>
  <c r="AE93"/>
  <c r="AC93"/>
  <c r="AA93"/>
  <c r="Y93"/>
  <c r="W93"/>
  <c r="U93"/>
  <c r="S93"/>
  <c r="Q93"/>
  <c r="O93"/>
  <c r="M93"/>
  <c r="K93"/>
  <c r="I93"/>
  <c r="E93"/>
  <c r="E92"/>
  <c r="D93"/>
  <c r="D92"/>
  <c r="DC91"/>
  <c r="DC89"/>
  <c r="DC87"/>
  <c r="DC85"/>
  <c r="DC84"/>
  <c r="DC82"/>
  <c r="DC81"/>
  <c r="DC80"/>
  <c r="DC78"/>
  <c r="DC74"/>
  <c r="DC73"/>
  <c r="DC72"/>
  <c r="DC71"/>
  <c r="DC69"/>
  <c r="DC67"/>
  <c r="DC66"/>
  <c r="DC64"/>
  <c r="DC63"/>
  <c r="DC62"/>
  <c r="DC61"/>
  <c r="DC60"/>
  <c r="DC59"/>
  <c r="DC58"/>
  <c r="DC56"/>
  <c r="DC54"/>
  <c r="DC53"/>
  <c r="DC51"/>
  <c r="DC50"/>
  <c r="DC48"/>
  <c r="DC46"/>
  <c r="DC45"/>
  <c r="DC43"/>
  <c r="DC41"/>
  <c r="DC39"/>
  <c r="DC37"/>
  <c r="DC35"/>
  <c r="DC34"/>
  <c r="DC33"/>
  <c r="DC32"/>
  <c r="DC31"/>
  <c r="DC30"/>
  <c r="DC29"/>
  <c r="DC27"/>
  <c r="DC25"/>
  <c r="DC23"/>
  <c r="DC22"/>
  <c r="DC21"/>
  <c r="DC19"/>
  <c r="DC18"/>
  <c r="DC17"/>
  <c r="DC15"/>
  <c r="DC13"/>
  <c r="DC12"/>
  <c r="DC10"/>
  <c r="DC8"/>
  <c r="DC6"/>
  <c r="DA91"/>
  <c r="DA89"/>
  <c r="DA87"/>
  <c r="DA85"/>
  <c r="DA84"/>
  <c r="DA82"/>
  <c r="DA81"/>
  <c r="DA80"/>
  <c r="DA78"/>
  <c r="DA74"/>
  <c r="DA73"/>
  <c r="DA72"/>
  <c r="DA71"/>
  <c r="DA69"/>
  <c r="DA67"/>
  <c r="DA66"/>
  <c r="DA64"/>
  <c r="DA63"/>
  <c r="DA62"/>
  <c r="DA61"/>
  <c r="DA60"/>
  <c r="DA59"/>
  <c r="DA58"/>
  <c r="DA56"/>
  <c r="DA54"/>
  <c r="DA53"/>
  <c r="DA51"/>
  <c r="DA50"/>
  <c r="DA48"/>
  <c r="DA46"/>
  <c r="DA45"/>
  <c r="DA43"/>
  <c r="DA41"/>
  <c r="DA39"/>
  <c r="DA37"/>
  <c r="DA35"/>
  <c r="DA34"/>
  <c r="DA33"/>
  <c r="DA32"/>
  <c r="DA31"/>
  <c r="DA30"/>
  <c r="DA29"/>
  <c r="DA27"/>
  <c r="DA25"/>
  <c r="DA23"/>
  <c r="DA22"/>
  <c r="DA21"/>
  <c r="DA19"/>
  <c r="DA18"/>
  <c r="DA17"/>
  <c r="DA15"/>
  <c r="DA13"/>
  <c r="DA12"/>
  <c r="DA10"/>
  <c r="DA8"/>
  <c r="DA6"/>
  <c r="CY91"/>
  <c r="CY89"/>
  <c r="CY87"/>
  <c r="CY85"/>
  <c r="CY84"/>
  <c r="CY82"/>
  <c r="CY81"/>
  <c r="CY80"/>
  <c r="CY78"/>
  <c r="CY74"/>
  <c r="CY73"/>
  <c r="CY72"/>
  <c r="CY71"/>
  <c r="CY69"/>
  <c r="CY67"/>
  <c r="CY66"/>
  <c r="CY64"/>
  <c r="CY63"/>
  <c r="CY62"/>
  <c r="CY61"/>
  <c r="CY60"/>
  <c r="CY59"/>
  <c r="CY58"/>
  <c r="CY56"/>
  <c r="CY54"/>
  <c r="CY53"/>
  <c r="CY51"/>
  <c r="CY50"/>
  <c r="CY48"/>
  <c r="CY46"/>
  <c r="CY45"/>
  <c r="CY43"/>
  <c r="CY41"/>
  <c r="CY39"/>
  <c r="CY37"/>
  <c r="CY35"/>
  <c r="CY34"/>
  <c r="CY33"/>
  <c r="CY32"/>
  <c r="CY31"/>
  <c r="CY30"/>
  <c r="CY29"/>
  <c r="CY27"/>
  <c r="CY25"/>
  <c r="CY23"/>
  <c r="CY22"/>
  <c r="CY21"/>
  <c r="CY19"/>
  <c r="CY18"/>
  <c r="CY17"/>
  <c r="CY15"/>
  <c r="CY13"/>
  <c r="CY12"/>
  <c r="CY10"/>
  <c r="CY8"/>
  <c r="CY6"/>
  <c r="CW91"/>
  <c r="CW89"/>
  <c r="CW87"/>
  <c r="CW85"/>
  <c r="CW84"/>
  <c r="CW82"/>
  <c r="CW81"/>
  <c r="CW80"/>
  <c r="CW78"/>
  <c r="CW74"/>
  <c r="CW73"/>
  <c r="CW72"/>
  <c r="CW71"/>
  <c r="CW69"/>
  <c r="CW67"/>
  <c r="CW66"/>
  <c r="CW64"/>
  <c r="CW63"/>
  <c r="CW62"/>
  <c r="CW61"/>
  <c r="CW60"/>
  <c r="CW59"/>
  <c r="CW58"/>
  <c r="CW56"/>
  <c r="CW54"/>
  <c r="CW53"/>
  <c r="CW51"/>
  <c r="CW50"/>
  <c r="CW48"/>
  <c r="CW46"/>
  <c r="CW45"/>
  <c r="CW43"/>
  <c r="CW41"/>
  <c r="CW39"/>
  <c r="CW37"/>
  <c r="CW35"/>
  <c r="CW34"/>
  <c r="CW33"/>
  <c r="CW32"/>
  <c r="CW31"/>
  <c r="CW30"/>
  <c r="CW29"/>
  <c r="CW27"/>
  <c r="CW25"/>
  <c r="CW23"/>
  <c r="CW22"/>
  <c r="CW21"/>
  <c r="CW19"/>
  <c r="CW18"/>
  <c r="CW17"/>
  <c r="CW15"/>
  <c r="CW13"/>
  <c r="CW12"/>
  <c r="CW10"/>
  <c r="CW8"/>
  <c r="CW6"/>
  <c r="CU91"/>
  <c r="CU89"/>
  <c r="CU87"/>
  <c r="CU85"/>
  <c r="CU84"/>
  <c r="CU82"/>
  <c r="CU81"/>
  <c r="CU80"/>
  <c r="CU78"/>
  <c r="CU74"/>
  <c r="CU73"/>
  <c r="CU72"/>
  <c r="CU71"/>
  <c r="CU69"/>
  <c r="CU67"/>
  <c r="CU66"/>
  <c r="CU64"/>
  <c r="CU63"/>
  <c r="CU62"/>
  <c r="CU61"/>
  <c r="CU60"/>
  <c r="CU59"/>
  <c r="CU58"/>
  <c r="CU56"/>
  <c r="CU54"/>
  <c r="CU53"/>
  <c r="CU51"/>
  <c r="CU50"/>
  <c r="CU48"/>
  <c r="CU46"/>
  <c r="CU45"/>
  <c r="CU43"/>
  <c r="CU41"/>
  <c r="CU39"/>
  <c r="CU37"/>
  <c r="CU35"/>
  <c r="CU34"/>
  <c r="CU33"/>
  <c r="CU32"/>
  <c r="CU31"/>
  <c r="CU30"/>
  <c r="CU29"/>
  <c r="CU27"/>
  <c r="CU25"/>
  <c r="CU23"/>
  <c r="CU22"/>
  <c r="CU21"/>
  <c r="CU19"/>
  <c r="CU18"/>
  <c r="CU17"/>
  <c r="CU15"/>
  <c r="CU13"/>
  <c r="CU12"/>
  <c r="CU10"/>
  <c r="CU8"/>
  <c r="CU6"/>
  <c r="CS91"/>
  <c r="CS89"/>
  <c r="CS87"/>
  <c r="CS85"/>
  <c r="CS84"/>
  <c r="CS82"/>
  <c r="CS81"/>
  <c r="CS80"/>
  <c r="CS78"/>
  <c r="CS74"/>
  <c r="CS73"/>
  <c r="CS72"/>
  <c r="CS71"/>
  <c r="CS69"/>
  <c r="CS67"/>
  <c r="CS66"/>
  <c r="CS64"/>
  <c r="CS63"/>
  <c r="CS62"/>
  <c r="CS61"/>
  <c r="CS60"/>
  <c r="CS59"/>
  <c r="CS58"/>
  <c r="CS56"/>
  <c r="CS54"/>
  <c r="CS53"/>
  <c r="CS51"/>
  <c r="CS50"/>
  <c r="CS48"/>
  <c r="CS46"/>
  <c r="CS45"/>
  <c r="CS43"/>
  <c r="CS41"/>
  <c r="CS39"/>
  <c r="CS37"/>
  <c r="CS35"/>
  <c r="CS34"/>
  <c r="CS33"/>
  <c r="CS32"/>
  <c r="CS31"/>
  <c r="CS30"/>
  <c r="CS29"/>
  <c r="CS27"/>
  <c r="CS25"/>
  <c r="CS23"/>
  <c r="CS22"/>
  <c r="CS21"/>
  <c r="CS19"/>
  <c r="CS18"/>
  <c r="CS17"/>
  <c r="CS15"/>
  <c r="CS13"/>
  <c r="CS12"/>
  <c r="CS10"/>
  <c r="CS8"/>
  <c r="CS6"/>
  <c r="CQ91"/>
  <c r="CQ89"/>
  <c r="CQ87"/>
  <c r="CQ85"/>
  <c r="CQ84"/>
  <c r="CQ82"/>
  <c r="CQ81"/>
  <c r="CQ80"/>
  <c r="CQ78"/>
  <c r="CQ74"/>
  <c r="CQ73"/>
  <c r="CQ72"/>
  <c r="CQ71"/>
  <c r="CQ69"/>
  <c r="CQ67"/>
  <c r="CQ66"/>
  <c r="CQ64"/>
  <c r="CQ63"/>
  <c r="CQ62"/>
  <c r="CQ61"/>
  <c r="CQ60"/>
  <c r="CQ59"/>
  <c r="CQ58"/>
  <c r="CQ56"/>
  <c r="CQ54"/>
  <c r="CQ53"/>
  <c r="CQ51"/>
  <c r="CQ50"/>
  <c r="CQ48"/>
  <c r="CQ46"/>
  <c r="CQ45"/>
  <c r="CQ43"/>
  <c r="CQ41"/>
  <c r="CQ39"/>
  <c r="CQ37"/>
  <c r="CQ35"/>
  <c r="CQ34"/>
  <c r="CQ33"/>
  <c r="CQ32"/>
  <c r="CQ31"/>
  <c r="CQ30"/>
  <c r="CQ29"/>
  <c r="CQ27"/>
  <c r="CQ25"/>
  <c r="CQ23"/>
  <c r="CQ22"/>
  <c r="CQ21"/>
  <c r="CQ19"/>
  <c r="CQ18"/>
  <c r="CQ17"/>
  <c r="CQ15"/>
  <c r="CQ13"/>
  <c r="CQ12"/>
  <c r="CQ10"/>
  <c r="CQ8"/>
  <c r="CQ6"/>
  <c r="CO91"/>
  <c r="CO89"/>
  <c r="CO87"/>
  <c r="CO85"/>
  <c r="CO84"/>
  <c r="CO82"/>
  <c r="CO81"/>
  <c r="CO80"/>
  <c r="CO78"/>
  <c r="CO74"/>
  <c r="CO73"/>
  <c r="CO72"/>
  <c r="CO71"/>
  <c r="CO69"/>
  <c r="CO67"/>
  <c r="CO66"/>
  <c r="CO64"/>
  <c r="CO63"/>
  <c r="CO62"/>
  <c r="CO61"/>
  <c r="CO60"/>
  <c r="CO59"/>
  <c r="CO58"/>
  <c r="CO56"/>
  <c r="CO54"/>
  <c r="CO53"/>
  <c r="CO51"/>
  <c r="CO50"/>
  <c r="CO48"/>
  <c r="CO46"/>
  <c r="CO45"/>
  <c r="CO43"/>
  <c r="CO41"/>
  <c r="CO39"/>
  <c r="CO37"/>
  <c r="CO35"/>
  <c r="CO34"/>
  <c r="CO33"/>
  <c r="CO32"/>
  <c r="CO31"/>
  <c r="CO30"/>
  <c r="CO29"/>
  <c r="CO27"/>
  <c r="CO25"/>
  <c r="CO23"/>
  <c r="CO22"/>
  <c r="CO21"/>
  <c r="CO19"/>
  <c r="CO18"/>
  <c r="CO17"/>
  <c r="CO15"/>
  <c r="CO13"/>
  <c r="CO12"/>
  <c r="CO10"/>
  <c r="CO8"/>
  <c r="CO6"/>
  <c r="CM91"/>
  <c r="CM89"/>
  <c r="CM87"/>
  <c r="CM85"/>
  <c r="BU85"/>
  <c r="BU84"/>
  <c r="CM84"/>
  <c r="CM82"/>
  <c r="CM81"/>
  <c r="CM80"/>
  <c r="CM78"/>
  <c r="CM74"/>
  <c r="CM73"/>
  <c r="CM72"/>
  <c r="CM71"/>
  <c r="CM69"/>
  <c r="CM67"/>
  <c r="CM66"/>
  <c r="CM64"/>
  <c r="CM63"/>
  <c r="CM62"/>
  <c r="CM61"/>
  <c r="CM60"/>
  <c r="CM59"/>
  <c r="CM58"/>
  <c r="CM56"/>
  <c r="CM54"/>
  <c r="CM53"/>
  <c r="CM51"/>
  <c r="CM50"/>
  <c r="CM48"/>
  <c r="CM46"/>
  <c r="CM45"/>
  <c r="CM43"/>
  <c r="CM41"/>
  <c r="CM39"/>
  <c r="CM37"/>
  <c r="CM35"/>
  <c r="CM34"/>
  <c r="CM33"/>
  <c r="CM32"/>
  <c r="CM31"/>
  <c r="CM30"/>
  <c r="CM29"/>
  <c r="CM27"/>
  <c r="CM25"/>
  <c r="CM23"/>
  <c r="CM22"/>
  <c r="CM21"/>
  <c r="CM19"/>
  <c r="CM18"/>
  <c r="CM17"/>
  <c r="CM15"/>
  <c r="CM13"/>
  <c r="CM12"/>
  <c r="CM10"/>
  <c r="CM8"/>
  <c r="CM6"/>
  <c r="CK91"/>
  <c r="CK89"/>
  <c r="CK87"/>
  <c r="CK85"/>
  <c r="CK84"/>
  <c r="CK82"/>
  <c r="CK81"/>
  <c r="CK80"/>
  <c r="CK78"/>
  <c r="CK74"/>
  <c r="CK73"/>
  <c r="CK72"/>
  <c r="CK71"/>
  <c r="CK69"/>
  <c r="CK67"/>
  <c r="CK66"/>
  <c r="CK64"/>
  <c r="CK63"/>
  <c r="CK62"/>
  <c r="CK61"/>
  <c r="CK60"/>
  <c r="CK59"/>
  <c r="CK58"/>
  <c r="CK56"/>
  <c r="CK54"/>
  <c r="CK53"/>
  <c r="CK51"/>
  <c r="CK50"/>
  <c r="CK48"/>
  <c r="CK46"/>
  <c r="CK45"/>
  <c r="CK43"/>
  <c r="CK41"/>
  <c r="CK39"/>
  <c r="CK37"/>
  <c r="CK35"/>
  <c r="CK34"/>
  <c r="CK33"/>
  <c r="CK32"/>
  <c r="CK31"/>
  <c r="CK30"/>
  <c r="CK29"/>
  <c r="CK27"/>
  <c r="CK25"/>
  <c r="CK23"/>
  <c r="CK22"/>
  <c r="CK21"/>
  <c r="CK19"/>
  <c r="CK18"/>
  <c r="CK17"/>
  <c r="CK15"/>
  <c r="CK13"/>
  <c r="CK12"/>
  <c r="CK10"/>
  <c r="CK8"/>
  <c r="CK6"/>
  <c r="CI91"/>
  <c r="CI89"/>
  <c r="CI87"/>
  <c r="CI85"/>
  <c r="CI84"/>
  <c r="CI82"/>
  <c r="CI81"/>
  <c r="CI80"/>
  <c r="CI78"/>
  <c r="CI74"/>
  <c r="CI73"/>
  <c r="CI72"/>
  <c r="CI71"/>
  <c r="CI69"/>
  <c r="CI67"/>
  <c r="CI66"/>
  <c r="CI64"/>
  <c r="CI63"/>
  <c r="CI62"/>
  <c r="CI61"/>
  <c r="CI60"/>
  <c r="CI59"/>
  <c r="CI58"/>
  <c r="CI56"/>
  <c r="CI54"/>
  <c r="CI53"/>
  <c r="CI51"/>
  <c r="CI50"/>
  <c r="CI48"/>
  <c r="CI46"/>
  <c r="CI45"/>
  <c r="CI43"/>
  <c r="CI41"/>
  <c r="CI39"/>
  <c r="CI37"/>
  <c r="CI27"/>
  <c r="CI25"/>
  <c r="CI23"/>
  <c r="CI22"/>
  <c r="CI21"/>
  <c r="CI19"/>
  <c r="CI18"/>
  <c r="CI17"/>
  <c r="CI15"/>
  <c r="CI13"/>
  <c r="CI12"/>
  <c r="CI10"/>
  <c r="CI8"/>
  <c r="CI6"/>
  <c r="CG91"/>
  <c r="CG89"/>
  <c r="CG87"/>
  <c r="CG85"/>
  <c r="CG84"/>
  <c r="CG82"/>
  <c r="CG81"/>
  <c r="CG80"/>
  <c r="CG78"/>
  <c r="CG74"/>
  <c r="CG73"/>
  <c r="CG72"/>
  <c r="CG71"/>
  <c r="CG69"/>
  <c r="CG67"/>
  <c r="CG66"/>
  <c r="CG64"/>
  <c r="CG63"/>
  <c r="CG62"/>
  <c r="CG61"/>
  <c r="CG60"/>
  <c r="CG59"/>
  <c r="CG58"/>
  <c r="CG56"/>
  <c r="CG54"/>
  <c r="CG53"/>
  <c r="CG51"/>
  <c r="CG50"/>
  <c r="CG48"/>
  <c r="CG46"/>
  <c r="CG45"/>
  <c r="CG43"/>
  <c r="CG41"/>
  <c r="CG39"/>
  <c r="CG37"/>
  <c r="CG35"/>
  <c r="CG34"/>
  <c r="CG33"/>
  <c r="CG32"/>
  <c r="CG31"/>
  <c r="CG30"/>
  <c r="CG29"/>
  <c r="CG27"/>
  <c r="CG25"/>
  <c r="CG23"/>
  <c r="CG22"/>
  <c r="CG21"/>
  <c r="CG19"/>
  <c r="CG18"/>
  <c r="CG17"/>
  <c r="CG15"/>
  <c r="CG13"/>
  <c r="CG12"/>
  <c r="CG10"/>
  <c r="CG8"/>
  <c r="CG6"/>
  <c r="CG100"/>
  <c r="CC91"/>
  <c r="CC89"/>
  <c r="CC87"/>
  <c r="CC85"/>
  <c r="CC84"/>
  <c r="CC82"/>
  <c r="CC81"/>
  <c r="CC80"/>
  <c r="CC78"/>
  <c r="CC74"/>
  <c r="CC73"/>
  <c r="CC72"/>
  <c r="CC71"/>
  <c r="CC69"/>
  <c r="CC67"/>
  <c r="CC66"/>
  <c r="CC64"/>
  <c r="CC63"/>
  <c r="CC62"/>
  <c r="CC61"/>
  <c r="CC60"/>
  <c r="CC59"/>
  <c r="CC56"/>
  <c r="CC54"/>
  <c r="CC53"/>
  <c r="CC51"/>
  <c r="CC50"/>
  <c r="CC48"/>
  <c r="CC46"/>
  <c r="CC45"/>
  <c r="CC43"/>
  <c r="CC41"/>
  <c r="CC39"/>
  <c r="CC35"/>
  <c r="CC34"/>
  <c r="CC33"/>
  <c r="CC32"/>
  <c r="CC30"/>
  <c r="CC27"/>
  <c r="CC23"/>
  <c r="CC22"/>
  <c r="CC21"/>
  <c r="CC19"/>
  <c r="CC18"/>
  <c r="CC17"/>
  <c r="CC15"/>
  <c r="CC13"/>
  <c r="CC12"/>
  <c r="CC10"/>
  <c r="CC8"/>
  <c r="CC6"/>
  <c r="CA91"/>
  <c r="CA89"/>
  <c r="CA87"/>
  <c r="CA85"/>
  <c r="CA84"/>
  <c r="CA82"/>
  <c r="CA81"/>
  <c r="CA80"/>
  <c r="CA78"/>
  <c r="CA74"/>
  <c r="CA73"/>
  <c r="CA72"/>
  <c r="CA71"/>
  <c r="CA69"/>
  <c r="CA67"/>
  <c r="CA66"/>
  <c r="CA64"/>
  <c r="CA63"/>
  <c r="CA62"/>
  <c r="CA61"/>
  <c r="CA60"/>
  <c r="CA59"/>
  <c r="CA56"/>
  <c r="CA54"/>
  <c r="CA53"/>
  <c r="CA51"/>
  <c r="CA50"/>
  <c r="CA48"/>
  <c r="CA46"/>
  <c r="CA45"/>
  <c r="CA43"/>
  <c r="CA41"/>
  <c r="CA39"/>
  <c r="CA35"/>
  <c r="CA34"/>
  <c r="CA33"/>
  <c r="CA32"/>
  <c r="CA31"/>
  <c r="CA29"/>
  <c r="CA27"/>
  <c r="CA25"/>
  <c r="CA23"/>
  <c r="CA22"/>
  <c r="CA21"/>
  <c r="CA19"/>
  <c r="CA18"/>
  <c r="CA17"/>
  <c r="CA15"/>
  <c r="CA13"/>
  <c r="CA12"/>
  <c r="CA10"/>
  <c r="CA8"/>
  <c r="CA6"/>
  <c r="BY91"/>
  <c r="BY89"/>
  <c r="BY87"/>
  <c r="BY85"/>
  <c r="BY84"/>
  <c r="BY82"/>
  <c r="BY81"/>
  <c r="BY80"/>
  <c r="BY78"/>
  <c r="BY74"/>
  <c r="BY73"/>
  <c r="BY72"/>
  <c r="BY71"/>
  <c r="BY69"/>
  <c r="BY67"/>
  <c r="BY66"/>
  <c r="BY64"/>
  <c r="BY63"/>
  <c r="BY62"/>
  <c r="BY61"/>
  <c r="BY60"/>
  <c r="BY59"/>
  <c r="BY58"/>
  <c r="BY56"/>
  <c r="BY54"/>
  <c r="BY53"/>
  <c r="BY51"/>
  <c r="BY50"/>
  <c r="BY48"/>
  <c r="BY46"/>
  <c r="BY45"/>
  <c r="BY43"/>
  <c r="BY41"/>
  <c r="BY39"/>
  <c r="BY37"/>
  <c r="BY35"/>
  <c r="BY34"/>
  <c r="BY33"/>
  <c r="BY32"/>
  <c r="BY31"/>
  <c r="BY30"/>
  <c r="BY27"/>
  <c r="BY25"/>
  <c r="BY23"/>
  <c r="BY22"/>
  <c r="BY21"/>
  <c r="BY19"/>
  <c r="BY18"/>
  <c r="BY17"/>
  <c r="BY15"/>
  <c r="BY13"/>
  <c r="BY12"/>
  <c r="BY10"/>
  <c r="BY8"/>
  <c r="BY6"/>
  <c r="BW91"/>
  <c r="BW89"/>
  <c r="BW87"/>
  <c r="BW85"/>
  <c r="BW84"/>
  <c r="BW82"/>
  <c r="BW81"/>
  <c r="BW80"/>
  <c r="BW78"/>
  <c r="BW74"/>
  <c r="BW73"/>
  <c r="BW72"/>
  <c r="BW71"/>
  <c r="BW69"/>
  <c r="BW67"/>
  <c r="BW66"/>
  <c r="BW64"/>
  <c r="BW63"/>
  <c r="BW62"/>
  <c r="BW61"/>
  <c r="BW60"/>
  <c r="BW59"/>
  <c r="BW58"/>
  <c r="BW56"/>
  <c r="BW54"/>
  <c r="BW53"/>
  <c r="BW51"/>
  <c r="BW50"/>
  <c r="BW48"/>
  <c r="BW46"/>
  <c r="BW45"/>
  <c r="BW43"/>
  <c r="BW41"/>
  <c r="BW39"/>
  <c r="BW37"/>
  <c r="BW35"/>
  <c r="BW34"/>
  <c r="BW33"/>
  <c r="BW32"/>
  <c r="BW31"/>
  <c r="BW30"/>
  <c r="BW27"/>
  <c r="BW25"/>
  <c r="BW23"/>
  <c r="BW22"/>
  <c r="BW21"/>
  <c r="BW19"/>
  <c r="BW18"/>
  <c r="BW17"/>
  <c r="BW15"/>
  <c r="BW13"/>
  <c r="BW12"/>
  <c r="BW10"/>
  <c r="BW8"/>
  <c r="BW6"/>
  <c r="BU91"/>
  <c r="BU89"/>
  <c r="BU87"/>
  <c r="BU82"/>
  <c r="BU81"/>
  <c r="BU80"/>
  <c r="BU78"/>
  <c r="BU74"/>
  <c r="BU73"/>
  <c r="BU72"/>
  <c r="BU71"/>
  <c r="BU69"/>
  <c r="BU67"/>
  <c r="BU66"/>
  <c r="BU64"/>
  <c r="BU63"/>
  <c r="BU62"/>
  <c r="BU61"/>
  <c r="BU60"/>
  <c r="BU59"/>
  <c r="BU58"/>
  <c r="BU56"/>
  <c r="BU54"/>
  <c r="BU53"/>
  <c r="BU51"/>
  <c r="BU50"/>
  <c r="BU48"/>
  <c r="BU46"/>
  <c r="BU45"/>
  <c r="BU43"/>
  <c r="BU41"/>
  <c r="BU39"/>
  <c r="BU35"/>
  <c r="BU34"/>
  <c r="BU33"/>
  <c r="BU32"/>
  <c r="BU31"/>
  <c r="BU30"/>
  <c r="BU27"/>
  <c r="BU25"/>
  <c r="BU23"/>
  <c r="BU22"/>
  <c r="BU21"/>
  <c r="BU19"/>
  <c r="BU18"/>
  <c r="BU17"/>
  <c r="BU15"/>
  <c r="BU13"/>
  <c r="BU12"/>
  <c r="BU10"/>
  <c r="BU8"/>
  <c r="BU6"/>
  <c r="BS91"/>
  <c r="BS89"/>
  <c r="BS87"/>
  <c r="BS85"/>
  <c r="BS84"/>
  <c r="BS82"/>
  <c r="BS81"/>
  <c r="BS80"/>
  <c r="BS78"/>
  <c r="BS74"/>
  <c r="BS73"/>
  <c r="BS72"/>
  <c r="BS71"/>
  <c r="BS69"/>
  <c r="BS67"/>
  <c r="BS66"/>
  <c r="BS64"/>
  <c r="BS63"/>
  <c r="BS62"/>
  <c r="BS61"/>
  <c r="BS60"/>
  <c r="BS59"/>
  <c r="BS58"/>
  <c r="BS56"/>
  <c r="BS54"/>
  <c r="BS53"/>
  <c r="BS51"/>
  <c r="BS50"/>
  <c r="BS48"/>
  <c r="BS46"/>
  <c r="BS45"/>
  <c r="BS43"/>
  <c r="BS41"/>
  <c r="BS39"/>
  <c r="BS35"/>
  <c r="BS34"/>
  <c r="BS33"/>
  <c r="BS32"/>
  <c r="BS31"/>
  <c r="BS30"/>
  <c r="BS29"/>
  <c r="BS27"/>
  <c r="BS25"/>
  <c r="BS23"/>
  <c r="BS22"/>
  <c r="BS21"/>
  <c r="BS19"/>
  <c r="BS18"/>
  <c r="BS17"/>
  <c r="BS15"/>
  <c r="BS13"/>
  <c r="BS12"/>
  <c r="BS10"/>
  <c r="BS8"/>
  <c r="BS6"/>
  <c r="BQ91"/>
  <c r="BQ89"/>
  <c r="BQ87"/>
  <c r="BQ85"/>
  <c r="BQ84"/>
  <c r="BQ82"/>
  <c r="BQ81"/>
  <c r="BQ80"/>
  <c r="BQ78"/>
  <c r="BQ74"/>
  <c r="BQ73"/>
  <c r="BQ72"/>
  <c r="BQ71"/>
  <c r="BQ69"/>
  <c r="BQ67"/>
  <c r="BQ66"/>
  <c r="BQ64"/>
  <c r="BQ63"/>
  <c r="BQ62"/>
  <c r="BQ61"/>
  <c r="BQ60"/>
  <c r="BQ59"/>
  <c r="BQ58"/>
  <c r="BQ56"/>
  <c r="BQ54"/>
  <c r="BQ53"/>
  <c r="BQ51"/>
  <c r="BQ50"/>
  <c r="BQ48"/>
  <c r="BQ46"/>
  <c r="BQ45"/>
  <c r="BQ43"/>
  <c r="BQ41"/>
  <c r="BQ39"/>
  <c r="BQ35"/>
  <c r="BQ34"/>
  <c r="BQ33"/>
  <c r="BQ32"/>
  <c r="BQ31"/>
  <c r="BQ30"/>
  <c r="BQ27"/>
  <c r="BQ25"/>
  <c r="BQ23"/>
  <c r="BQ22"/>
  <c r="BQ21"/>
  <c r="BQ19"/>
  <c r="BQ18"/>
  <c r="BQ17"/>
  <c r="BQ15"/>
  <c r="BQ13"/>
  <c r="BQ12"/>
  <c r="BQ10"/>
  <c r="BQ8"/>
  <c r="BQ6"/>
  <c r="BO91"/>
  <c r="BO89"/>
  <c r="BO87"/>
  <c r="BO85"/>
  <c r="BO84"/>
  <c r="BO82"/>
  <c r="BO81"/>
  <c r="BO80"/>
  <c r="BO78"/>
  <c r="BO74"/>
  <c r="BO73"/>
  <c r="BO72"/>
  <c r="BO71"/>
  <c r="BO69"/>
  <c r="BO67"/>
  <c r="BO66"/>
  <c r="BO64"/>
  <c r="BO63"/>
  <c r="BO62"/>
  <c r="BO61"/>
  <c r="BO60"/>
  <c r="BO59"/>
  <c r="BO58"/>
  <c r="BO56"/>
  <c r="BO54"/>
  <c r="BO53"/>
  <c r="BO51"/>
  <c r="BO50"/>
  <c r="BO48"/>
  <c r="BO46"/>
  <c r="BO45"/>
  <c r="BO43"/>
  <c r="BO41"/>
  <c r="BO39"/>
  <c r="BO37"/>
  <c r="BO35"/>
  <c r="BO34"/>
  <c r="BO33"/>
  <c r="BO32"/>
  <c r="BO31"/>
  <c r="BO30"/>
  <c r="BO29"/>
  <c r="BO27"/>
  <c r="BO25"/>
  <c r="BO23"/>
  <c r="BO22"/>
  <c r="BO21"/>
  <c r="BO19"/>
  <c r="BO18"/>
  <c r="BO17"/>
  <c r="BO15"/>
  <c r="BO13"/>
  <c r="BO12"/>
  <c r="BO10"/>
  <c r="BO8"/>
  <c r="BO6"/>
  <c r="BK91"/>
  <c r="BK89"/>
  <c r="BK87"/>
  <c r="BK85"/>
  <c r="BK84"/>
  <c r="BK82"/>
  <c r="BK81"/>
  <c r="BK80"/>
  <c r="BK78"/>
  <c r="BK74"/>
  <c r="BK73"/>
  <c r="BK72"/>
  <c r="BK71"/>
  <c r="BK69"/>
  <c r="BK67"/>
  <c r="BK66"/>
  <c r="BK64"/>
  <c r="BK63"/>
  <c r="BK62"/>
  <c r="BK61"/>
  <c r="BK60"/>
  <c r="BK59"/>
  <c r="BK58"/>
  <c r="BK56"/>
  <c r="BK54"/>
  <c r="BK53"/>
  <c r="BK51"/>
  <c r="BK50"/>
  <c r="BK48"/>
  <c r="BK46"/>
  <c r="BK45"/>
  <c r="BK43"/>
  <c r="BK41"/>
  <c r="BK39"/>
  <c r="BK37"/>
  <c r="BK35"/>
  <c r="BK34"/>
  <c r="BK33"/>
  <c r="BK32"/>
  <c r="BK31"/>
  <c r="BK30"/>
  <c r="BK29"/>
  <c r="BK27"/>
  <c r="BK25"/>
  <c r="BK23"/>
  <c r="BK22"/>
  <c r="BK21"/>
  <c r="BK19"/>
  <c r="BK18"/>
  <c r="BK17"/>
  <c r="BK15"/>
  <c r="BK13"/>
  <c r="BK12"/>
  <c r="BK10"/>
  <c r="BK8"/>
  <c r="BK6"/>
  <c r="BI91"/>
  <c r="BI89"/>
  <c r="BI87"/>
  <c r="BI85"/>
  <c r="BI84"/>
  <c r="BI82"/>
  <c r="BI81"/>
  <c r="BI80"/>
  <c r="BI78"/>
  <c r="BI74"/>
  <c r="BI73"/>
  <c r="BI72"/>
  <c r="BI71"/>
  <c r="BI69"/>
  <c r="BI67"/>
  <c r="BI66"/>
  <c r="BI64"/>
  <c r="BI63"/>
  <c r="BI62"/>
  <c r="BI61"/>
  <c r="BI60"/>
  <c r="BI59"/>
  <c r="BI58"/>
  <c r="BI56"/>
  <c r="BI54"/>
  <c r="BI53"/>
  <c r="BI51"/>
  <c r="BI50"/>
  <c r="BI48"/>
  <c r="BI46"/>
  <c r="BI45"/>
  <c r="BI43"/>
  <c r="BI41"/>
  <c r="BI39"/>
  <c r="BI37"/>
  <c r="BI35"/>
  <c r="BI34"/>
  <c r="BI33"/>
  <c r="BI32"/>
  <c r="BI31"/>
  <c r="BI30"/>
  <c r="BI29"/>
  <c r="BI27"/>
  <c r="BI25"/>
  <c r="BI23"/>
  <c r="BI22"/>
  <c r="BI21"/>
  <c r="BI19"/>
  <c r="BI18"/>
  <c r="BI17"/>
  <c r="BI15"/>
  <c r="BI13"/>
  <c r="BI12"/>
  <c r="BI10"/>
  <c r="BI8"/>
  <c r="BI6"/>
  <c r="BG91"/>
  <c r="BG89"/>
  <c r="BG87"/>
  <c r="BG85"/>
  <c r="BG84"/>
  <c r="BG82"/>
  <c r="BG81"/>
  <c r="BG80"/>
  <c r="BG78"/>
  <c r="BG74"/>
  <c r="BG73"/>
  <c r="BG72"/>
  <c r="BG71"/>
  <c r="BG69"/>
  <c r="BG67"/>
  <c r="BG66"/>
  <c r="BG64"/>
  <c r="BG63"/>
  <c r="BG62"/>
  <c r="BG61"/>
  <c r="BG60"/>
  <c r="BG59"/>
  <c r="BG58"/>
  <c r="BG56"/>
  <c r="BG54"/>
  <c r="BG53"/>
  <c r="BG51"/>
  <c r="BG50"/>
  <c r="BG48"/>
  <c r="BG46"/>
  <c r="BG45"/>
  <c r="BG43"/>
  <c r="BG41"/>
  <c r="BG39"/>
  <c r="BG37"/>
  <c r="BG35"/>
  <c r="BG34"/>
  <c r="BG33"/>
  <c r="BG32"/>
  <c r="BG31"/>
  <c r="BG30"/>
  <c r="BG29"/>
  <c r="BG27"/>
  <c r="BG25"/>
  <c r="BG23"/>
  <c r="BG22"/>
  <c r="BG21"/>
  <c r="BG19"/>
  <c r="BG18"/>
  <c r="BG17"/>
  <c r="BG15"/>
  <c r="BG13"/>
  <c r="BG12"/>
  <c r="BG10"/>
  <c r="BG8"/>
  <c r="BG6"/>
  <c r="BE91"/>
  <c r="BE89"/>
  <c r="BE87"/>
  <c r="BE85"/>
  <c r="BE84"/>
  <c r="BE82"/>
  <c r="BE81"/>
  <c r="BE80"/>
  <c r="BE78"/>
  <c r="BE74"/>
  <c r="BE73"/>
  <c r="BE72"/>
  <c r="BE71"/>
  <c r="BE69"/>
  <c r="BE67"/>
  <c r="BE66"/>
  <c r="BE64"/>
  <c r="BE63"/>
  <c r="BE62"/>
  <c r="BE61"/>
  <c r="BE60"/>
  <c r="BE59"/>
  <c r="BE58"/>
  <c r="BE56"/>
  <c r="BE54"/>
  <c r="BE53"/>
  <c r="BE51"/>
  <c r="BE50"/>
  <c r="BE48"/>
  <c r="BE46"/>
  <c r="BE45"/>
  <c r="BE43"/>
  <c r="BE41"/>
  <c r="BE39"/>
  <c r="BE37"/>
  <c r="BE35"/>
  <c r="BE34"/>
  <c r="BE33"/>
  <c r="BE32"/>
  <c r="BE31"/>
  <c r="BE30"/>
  <c r="BE29"/>
  <c r="BE27"/>
  <c r="BE25"/>
  <c r="BE23"/>
  <c r="BE22"/>
  <c r="BE21"/>
  <c r="BE19"/>
  <c r="BE18"/>
  <c r="BE17"/>
  <c r="BE15"/>
  <c r="BE13"/>
  <c r="BE12"/>
  <c r="BE10"/>
  <c r="BE8"/>
  <c r="BE6"/>
  <c r="BC91"/>
  <c r="BC89"/>
  <c r="BC87"/>
  <c r="BC85"/>
  <c r="BC84"/>
  <c r="BC82"/>
  <c r="BC81"/>
  <c r="BC80"/>
  <c r="BC78"/>
  <c r="BC74"/>
  <c r="BC73"/>
  <c r="BC72"/>
  <c r="BC71"/>
  <c r="BC69"/>
  <c r="BC67"/>
  <c r="BC66"/>
  <c r="BC64"/>
  <c r="BC63"/>
  <c r="BC62"/>
  <c r="BC61"/>
  <c r="BC60"/>
  <c r="BC59"/>
  <c r="BC58"/>
  <c r="BC56"/>
  <c r="BC54"/>
  <c r="BC53"/>
  <c r="BC51"/>
  <c r="BC50"/>
  <c r="BC48"/>
  <c r="BC46"/>
  <c r="BC45"/>
  <c r="BC43"/>
  <c r="BC41"/>
  <c r="BC39"/>
  <c r="BC37"/>
  <c r="BC35"/>
  <c r="BC34"/>
  <c r="BC33"/>
  <c r="BC32"/>
  <c r="BC31"/>
  <c r="BC30"/>
  <c r="BC29"/>
  <c r="BC27"/>
  <c r="BC25"/>
  <c r="BC23"/>
  <c r="BC22"/>
  <c r="BC21"/>
  <c r="BC19"/>
  <c r="BC18"/>
  <c r="BC17"/>
  <c r="BC15"/>
  <c r="BC13"/>
  <c r="BC12"/>
  <c r="BC10"/>
  <c r="BC8"/>
  <c r="BC6"/>
  <c r="BA82"/>
  <c r="BA81"/>
  <c r="BA80"/>
  <c r="BA62"/>
  <c r="BA61"/>
  <c r="BA60"/>
  <c r="BA59"/>
  <c r="BA53"/>
  <c r="BA51"/>
  <c r="BA48"/>
  <c r="BA39"/>
  <c r="BA35"/>
  <c r="BA34"/>
  <c r="BA33"/>
  <c r="BA25"/>
  <c r="BA23"/>
  <c r="BA22"/>
  <c r="BA21"/>
  <c r="BA19"/>
  <c r="BA18"/>
  <c r="BA17"/>
  <c r="BA15"/>
  <c r="BA13"/>
  <c r="BA12"/>
  <c r="BA10"/>
  <c r="BA8"/>
  <c r="BA6"/>
  <c r="AY91"/>
  <c r="AY89"/>
  <c r="AY84"/>
  <c r="AY82"/>
  <c r="AY81"/>
  <c r="AY80"/>
  <c r="AY71"/>
  <c r="AY60"/>
  <c r="AY59"/>
  <c r="AY56"/>
  <c r="AY53"/>
  <c r="AY51"/>
  <c r="AY50"/>
  <c r="AY48"/>
  <c r="AY39"/>
  <c r="AY35"/>
  <c r="AY34"/>
  <c r="AY25"/>
  <c r="AY23"/>
  <c r="AY22"/>
  <c r="AY21"/>
  <c r="AY13"/>
  <c r="AY12"/>
  <c r="AY10"/>
  <c r="AY8"/>
  <c r="AW84"/>
  <c r="AW82"/>
  <c r="AW81"/>
  <c r="AW80"/>
  <c r="AW71"/>
  <c r="AW62"/>
  <c r="AW61"/>
  <c r="AW59"/>
  <c r="AW53"/>
  <c r="AW51"/>
  <c r="AW48"/>
  <c r="AW39"/>
  <c r="AW35"/>
  <c r="AW34"/>
  <c r="AW33"/>
  <c r="AW29"/>
  <c r="AW25"/>
  <c r="AW23"/>
  <c r="AW22"/>
  <c r="AW21"/>
  <c r="AW13"/>
  <c r="AW12"/>
  <c r="AW8"/>
  <c r="AQ82"/>
  <c r="AQ81"/>
  <c r="AQ62"/>
  <c r="AQ61"/>
  <c r="AQ60"/>
  <c r="AQ59"/>
  <c r="AQ53"/>
  <c r="AQ51"/>
  <c r="AQ48"/>
  <c r="AQ39"/>
  <c r="AQ35"/>
  <c r="AQ34"/>
  <c r="AQ33"/>
  <c r="AQ29"/>
  <c r="AQ25"/>
  <c r="AQ23"/>
  <c r="AQ22"/>
  <c r="AQ21"/>
  <c r="AQ19"/>
  <c r="AQ18"/>
  <c r="AQ17"/>
  <c r="AQ15"/>
  <c r="AQ13"/>
  <c r="AQ12"/>
  <c r="AQ10"/>
  <c r="AQ8"/>
  <c r="AQ6"/>
  <c r="AO91"/>
  <c r="AO89"/>
  <c r="AO87"/>
  <c r="AO85"/>
  <c r="AO84"/>
  <c r="AO82"/>
  <c r="AO81"/>
  <c r="AO80"/>
  <c r="AO78"/>
  <c r="AO74"/>
  <c r="AO73"/>
  <c r="AO72"/>
  <c r="AO71"/>
  <c r="AO69"/>
  <c r="AO67"/>
  <c r="AO66"/>
  <c r="AO64"/>
  <c r="AO63"/>
  <c r="AO62"/>
  <c r="AO61"/>
  <c r="AO60"/>
  <c r="AO59"/>
  <c r="AO56"/>
  <c r="AO54"/>
  <c r="AO53"/>
  <c r="AO51"/>
  <c r="AO50"/>
  <c r="AO48"/>
  <c r="AO46"/>
  <c r="AO45"/>
  <c r="AO43"/>
  <c r="AO39"/>
  <c r="AO37"/>
  <c r="AO35"/>
  <c r="AO34"/>
  <c r="AO33"/>
  <c r="AO32"/>
  <c r="AO31"/>
  <c r="AO30"/>
  <c r="AO29"/>
  <c r="AO25"/>
  <c r="AO23"/>
  <c r="AO22"/>
  <c r="AO21"/>
  <c r="AO19"/>
  <c r="AO18"/>
  <c r="AO17"/>
  <c r="AO15"/>
  <c r="AO13"/>
  <c r="AO12"/>
  <c r="AO10"/>
  <c r="AO8"/>
  <c r="AO6"/>
  <c r="AM99"/>
  <c r="AM98"/>
  <c r="AM97"/>
  <c r="AM96"/>
  <c r="AM95"/>
  <c r="AM91"/>
  <c r="AM87"/>
  <c r="AM84"/>
  <c r="AM82"/>
  <c r="AM81"/>
  <c r="AM80"/>
  <c r="AM71"/>
  <c r="AM66"/>
  <c r="AM63"/>
  <c r="AM62"/>
  <c r="AM61"/>
  <c r="AM60"/>
  <c r="AM59"/>
  <c r="AM54"/>
  <c r="AM53"/>
  <c r="AM51"/>
  <c r="AM48"/>
  <c r="AM45"/>
  <c r="AM41"/>
  <c r="AM39"/>
  <c r="AM37"/>
  <c r="AM35"/>
  <c r="AM34"/>
  <c r="AM33"/>
  <c r="AM31"/>
  <c r="AM30"/>
  <c r="AM29"/>
  <c r="AM25"/>
  <c r="AM23"/>
  <c r="AM22"/>
  <c r="AM21"/>
  <c r="AM19"/>
  <c r="AM18"/>
  <c r="AM17"/>
  <c r="AM15"/>
  <c r="AM13"/>
  <c r="AM12"/>
  <c r="AM10"/>
  <c r="AM8"/>
  <c r="AM6"/>
  <c r="AK99"/>
  <c r="AK98"/>
  <c r="AK97"/>
  <c r="AK96"/>
  <c r="AK95"/>
  <c r="AK82"/>
  <c r="AK81"/>
  <c r="AK80"/>
  <c r="AK78"/>
  <c r="AK74"/>
  <c r="AK73"/>
  <c r="AK72"/>
  <c r="AK71"/>
  <c r="AK69"/>
  <c r="AK67"/>
  <c r="AK66"/>
  <c r="AK64"/>
  <c r="AK63"/>
  <c r="AK62"/>
  <c r="AK61"/>
  <c r="AK60"/>
  <c r="AK59"/>
  <c r="AK58"/>
  <c r="AK56"/>
  <c r="AK54"/>
  <c r="AK53"/>
  <c r="AK51"/>
  <c r="AK50"/>
  <c r="AK48"/>
  <c r="AK46"/>
  <c r="AK45"/>
  <c r="AK43"/>
  <c r="AK41"/>
  <c r="AK39"/>
  <c r="AK37"/>
  <c r="AK35"/>
  <c r="AK34"/>
  <c r="AK33"/>
  <c r="AK32"/>
  <c r="AK31"/>
  <c r="AK30"/>
  <c r="AK29"/>
  <c r="AK27"/>
  <c r="AK25"/>
  <c r="AK23"/>
  <c r="AK22"/>
  <c r="AK21"/>
  <c r="AK19"/>
  <c r="AK18"/>
  <c r="AK17"/>
  <c r="AK15"/>
  <c r="AK13"/>
  <c r="AK12"/>
  <c r="AK10"/>
  <c r="AK8"/>
  <c r="AK6"/>
  <c r="AI99"/>
  <c r="AI98"/>
  <c r="AI97"/>
  <c r="AI96"/>
  <c r="AI95"/>
  <c r="AI91"/>
  <c r="AI89"/>
  <c r="AI87"/>
  <c r="AI85"/>
  <c r="AI84"/>
  <c r="AI82"/>
  <c r="AI81"/>
  <c r="AI80"/>
  <c r="AI78"/>
  <c r="AI74"/>
  <c r="AI73"/>
  <c r="AI72"/>
  <c r="AI71"/>
  <c r="AI69"/>
  <c r="AI67"/>
  <c r="AI66"/>
  <c r="AI64"/>
  <c r="AI63"/>
  <c r="AI62"/>
  <c r="AI61"/>
  <c r="AI60"/>
  <c r="AI59"/>
  <c r="AI58"/>
  <c r="AI56"/>
  <c r="AI54"/>
  <c r="AI53"/>
  <c r="AI51"/>
  <c r="AI50"/>
  <c r="AI48"/>
  <c r="AI46"/>
  <c r="AI45"/>
  <c r="AI43"/>
  <c r="AI41"/>
  <c r="AI39"/>
  <c r="AI37"/>
  <c r="AI35"/>
  <c r="AI34"/>
  <c r="AI33"/>
  <c r="AI32"/>
  <c r="AI31"/>
  <c r="AI30"/>
  <c r="AI29"/>
  <c r="AI27"/>
  <c r="AI25"/>
  <c r="AI23"/>
  <c r="AI22"/>
  <c r="AI21"/>
  <c r="AI19"/>
  <c r="AI18"/>
  <c r="AI17"/>
  <c r="AI15"/>
  <c r="AI13"/>
  <c r="AI12"/>
  <c r="AI10"/>
  <c r="AI8"/>
  <c r="AI6"/>
  <c r="AG99"/>
  <c r="AG98"/>
  <c r="AG97"/>
  <c r="AG96"/>
  <c r="AG95"/>
  <c r="AG91"/>
  <c r="AG89"/>
  <c r="AG87"/>
  <c r="AG85"/>
  <c r="AG84"/>
  <c r="AG82"/>
  <c r="AG81"/>
  <c r="AG80"/>
  <c r="AG78"/>
  <c r="AG74"/>
  <c r="AG73"/>
  <c r="AG72"/>
  <c r="AG71"/>
  <c r="AG69"/>
  <c r="AG67"/>
  <c r="AG66"/>
  <c r="AG64"/>
  <c r="AG63"/>
  <c r="AG62"/>
  <c r="AG61"/>
  <c r="AG60"/>
  <c r="AG59"/>
  <c r="AG58"/>
  <c r="AG56"/>
  <c r="AG54"/>
  <c r="AG53"/>
  <c r="AG51"/>
  <c r="AG50"/>
  <c r="AG48"/>
  <c r="AG46"/>
  <c r="AG45"/>
  <c r="AG43"/>
  <c r="AG41"/>
  <c r="AG39"/>
  <c r="AG37"/>
  <c r="AG35"/>
  <c r="AG34"/>
  <c r="AG33"/>
  <c r="AG32"/>
  <c r="AG31"/>
  <c r="AG30"/>
  <c r="AG29"/>
  <c r="AG27"/>
  <c r="AG25"/>
  <c r="AG23"/>
  <c r="AG22"/>
  <c r="AG21"/>
  <c r="AG19"/>
  <c r="AG18"/>
  <c r="AG17"/>
  <c r="AG15"/>
  <c r="AG13"/>
  <c r="AG12"/>
  <c r="AG10"/>
  <c r="AG8"/>
  <c r="AG6"/>
  <c r="AG100"/>
  <c r="AE99"/>
  <c r="AE98"/>
  <c r="AE97"/>
  <c r="AE96"/>
  <c r="AE95"/>
  <c r="AE91"/>
  <c r="AE89"/>
  <c r="AE87"/>
  <c r="AE85"/>
  <c r="AE84"/>
  <c r="AE82"/>
  <c r="AE81"/>
  <c r="AE80"/>
  <c r="AE78"/>
  <c r="AE74"/>
  <c r="AE73"/>
  <c r="AE72"/>
  <c r="AE71"/>
  <c r="AE69"/>
  <c r="AE67"/>
  <c r="AE66"/>
  <c r="AE64"/>
  <c r="AE63"/>
  <c r="AE62"/>
  <c r="AE61"/>
  <c r="AE60"/>
  <c r="AE59"/>
  <c r="AE58"/>
  <c r="AE56"/>
  <c r="AE54"/>
  <c r="AE53"/>
  <c r="AE51"/>
  <c r="AE50"/>
  <c r="AE48"/>
  <c r="AE46"/>
  <c r="AE45"/>
  <c r="AE43"/>
  <c r="AE41"/>
  <c r="AE39"/>
  <c r="AE37"/>
  <c r="AE35"/>
  <c r="AE34"/>
  <c r="AE33"/>
  <c r="AE32"/>
  <c r="AE31"/>
  <c r="AE30"/>
  <c r="AE29"/>
  <c r="AE27"/>
  <c r="AE25"/>
  <c r="AE23"/>
  <c r="AE22"/>
  <c r="AE21"/>
  <c r="AE19"/>
  <c r="AE18"/>
  <c r="AE17"/>
  <c r="AE15"/>
  <c r="AE13"/>
  <c r="AE12"/>
  <c r="AE10"/>
  <c r="AE8"/>
  <c r="AE6"/>
  <c r="AC99"/>
  <c r="AC98"/>
  <c r="AC97"/>
  <c r="AC96"/>
  <c r="AC95"/>
  <c r="AC91"/>
  <c r="AC89"/>
  <c r="AC87"/>
  <c r="AC85"/>
  <c r="AC84"/>
  <c r="AC82"/>
  <c r="AC81"/>
  <c r="AC80"/>
  <c r="AC78"/>
  <c r="AC74"/>
  <c r="AC73"/>
  <c r="AC72"/>
  <c r="AC71"/>
  <c r="AC69"/>
  <c r="AC67"/>
  <c r="AC66"/>
  <c r="AC64"/>
  <c r="AC63"/>
  <c r="AC62"/>
  <c r="AC61"/>
  <c r="AC60"/>
  <c r="AC59"/>
  <c r="AC58"/>
  <c r="AC56"/>
  <c r="AC54"/>
  <c r="AC53"/>
  <c r="AC51"/>
  <c r="AC50"/>
  <c r="AC48"/>
  <c r="AC46"/>
  <c r="AC45"/>
  <c r="AC43"/>
  <c r="AC41"/>
  <c r="AC39"/>
  <c r="AC37"/>
  <c r="AC35"/>
  <c r="AC34"/>
  <c r="AC33"/>
  <c r="AC32"/>
  <c r="AC31"/>
  <c r="AC30"/>
  <c r="AC29"/>
  <c r="AC27"/>
  <c r="AC25"/>
  <c r="AC23"/>
  <c r="AC22"/>
  <c r="AC21"/>
  <c r="AC19"/>
  <c r="AC18"/>
  <c r="AC17"/>
  <c r="AC15"/>
  <c r="AC13"/>
  <c r="AC12"/>
  <c r="AC10"/>
  <c r="AC8"/>
  <c r="AC6"/>
  <c r="AA99"/>
  <c r="AA98"/>
  <c r="AA97"/>
  <c r="AA96"/>
  <c r="AA95"/>
  <c r="AA91"/>
  <c r="AA89"/>
  <c r="AA87"/>
  <c r="AA85"/>
  <c r="AA84"/>
  <c r="AA82"/>
  <c r="AA81"/>
  <c r="AA80"/>
  <c r="AA78"/>
  <c r="AA74"/>
  <c r="AA73"/>
  <c r="AA72"/>
  <c r="AA71"/>
  <c r="AA69"/>
  <c r="AA67"/>
  <c r="AA66"/>
  <c r="AA64"/>
  <c r="AA63"/>
  <c r="AA62"/>
  <c r="AA61"/>
  <c r="AA60"/>
  <c r="AA59"/>
  <c r="AA58"/>
  <c r="AA56"/>
  <c r="AA54"/>
  <c r="AA53"/>
  <c r="AA51"/>
  <c r="AA50"/>
  <c r="AA48"/>
  <c r="AA46"/>
  <c r="AA45"/>
  <c r="AA43"/>
  <c r="AA41"/>
  <c r="AA39"/>
  <c r="AA37"/>
  <c r="AA35"/>
  <c r="AA34"/>
  <c r="AA33"/>
  <c r="AA32"/>
  <c r="AA31"/>
  <c r="AA30"/>
  <c r="AA29"/>
  <c r="AA27"/>
  <c r="AA25"/>
  <c r="AA23"/>
  <c r="AA22"/>
  <c r="AA21"/>
  <c r="AA19"/>
  <c r="AA18"/>
  <c r="AA17"/>
  <c r="AA15"/>
  <c r="AA13"/>
  <c r="AA12"/>
  <c r="AA10"/>
  <c r="AA8"/>
  <c r="AA6"/>
  <c r="Y99"/>
  <c r="Y98"/>
  <c r="Y97"/>
  <c r="Y96"/>
  <c r="Y95"/>
  <c r="Y91"/>
  <c r="Y89"/>
  <c r="Y87"/>
  <c r="Y85"/>
  <c r="Y82"/>
  <c r="Y81"/>
  <c r="Y80"/>
  <c r="Y78"/>
  <c r="Y74"/>
  <c r="Y73"/>
  <c r="Y72"/>
  <c r="Y71"/>
  <c r="Y69"/>
  <c r="Y67"/>
  <c r="Y66"/>
  <c r="Y64"/>
  <c r="Y63"/>
  <c r="Y62"/>
  <c r="Y61"/>
  <c r="Y60"/>
  <c r="Y59"/>
  <c r="Y58"/>
  <c r="Y56"/>
  <c r="Y54"/>
  <c r="Y53"/>
  <c r="Y51"/>
  <c r="Y50"/>
  <c r="Y48"/>
  <c r="Y46"/>
  <c r="Y45"/>
  <c r="Y43"/>
  <c r="Y41"/>
  <c r="Y39"/>
  <c r="Y32"/>
  <c r="Y31"/>
  <c r="Y30"/>
  <c r="Y29"/>
  <c r="Y27"/>
  <c r="Y25"/>
  <c r="Y23"/>
  <c r="Y22"/>
  <c r="Y21"/>
  <c r="Y19"/>
  <c r="Y18"/>
  <c r="Y17"/>
  <c r="Y15"/>
  <c r="Y13"/>
  <c r="Y12"/>
  <c r="Y10"/>
  <c r="Y8"/>
  <c r="Y6"/>
  <c r="W91"/>
  <c r="W89"/>
  <c r="W87"/>
  <c r="W85"/>
  <c r="W84"/>
  <c r="W82"/>
  <c r="W81"/>
  <c r="W80"/>
  <c r="W78"/>
  <c r="W74"/>
  <c r="W73"/>
  <c r="W72"/>
  <c r="W71"/>
  <c r="W69"/>
  <c r="W67"/>
  <c r="W66"/>
  <c r="W64"/>
  <c r="W63"/>
  <c r="W62"/>
  <c r="W61"/>
  <c r="W60"/>
  <c r="W59"/>
  <c r="W58"/>
  <c r="W56"/>
  <c r="W54"/>
  <c r="W53"/>
  <c r="W51"/>
  <c r="W50"/>
  <c r="W48"/>
  <c r="W46"/>
  <c r="W45"/>
  <c r="W43"/>
  <c r="W41"/>
  <c r="W39"/>
  <c r="W37"/>
  <c r="W35"/>
  <c r="W34"/>
  <c r="W33"/>
  <c r="W32"/>
  <c r="W31"/>
  <c r="W30"/>
  <c r="W29"/>
  <c r="W27"/>
  <c r="W25"/>
  <c r="W23"/>
  <c r="W22"/>
  <c r="W21"/>
  <c r="W19"/>
  <c r="W18"/>
  <c r="W17"/>
  <c r="W15"/>
  <c r="W13"/>
  <c r="W12"/>
  <c r="W10"/>
  <c r="W8"/>
  <c r="W6"/>
  <c r="U91"/>
  <c r="U89"/>
  <c r="U87"/>
  <c r="U85"/>
  <c r="U84"/>
  <c r="U82"/>
  <c r="U81"/>
  <c r="U80"/>
  <c r="U78"/>
  <c r="U74"/>
  <c r="U73"/>
  <c r="U72"/>
  <c r="U71"/>
  <c r="U69"/>
  <c r="U67"/>
  <c r="U66"/>
  <c r="U64"/>
  <c r="U63"/>
  <c r="U62"/>
  <c r="U61"/>
  <c r="U60"/>
  <c r="U59"/>
  <c r="U58"/>
  <c r="U56"/>
  <c r="U54"/>
  <c r="U53"/>
  <c r="U51"/>
  <c r="U50"/>
  <c r="U48"/>
  <c r="U46"/>
  <c r="U45"/>
  <c r="U43"/>
  <c r="U41"/>
  <c r="U39"/>
  <c r="U37"/>
  <c r="U35"/>
  <c r="U34"/>
  <c r="U33"/>
  <c r="U32"/>
  <c r="U31"/>
  <c r="U30"/>
  <c r="U29"/>
  <c r="U27"/>
  <c r="U25"/>
  <c r="U23"/>
  <c r="U22"/>
  <c r="U21"/>
  <c r="U19"/>
  <c r="U18"/>
  <c r="U17"/>
  <c r="U15"/>
  <c r="U13"/>
  <c r="U12"/>
  <c r="U10"/>
  <c r="U8"/>
  <c r="U6"/>
  <c r="S91"/>
  <c r="S89"/>
  <c r="S87"/>
  <c r="S85"/>
  <c r="S84"/>
  <c r="S82"/>
  <c r="S81"/>
  <c r="S80"/>
  <c r="S78"/>
  <c r="S74"/>
  <c r="S73"/>
  <c r="S72"/>
  <c r="S71"/>
  <c r="S69"/>
  <c r="S67"/>
  <c r="S66"/>
  <c r="S64"/>
  <c r="S63"/>
  <c r="S62"/>
  <c r="S61"/>
  <c r="S60"/>
  <c r="S59"/>
  <c r="S58"/>
  <c r="S56"/>
  <c r="S54"/>
  <c r="S53"/>
  <c r="S51"/>
  <c r="S50"/>
  <c r="S48"/>
  <c r="S46"/>
  <c r="S45"/>
  <c r="S43"/>
  <c r="S41"/>
  <c r="S39"/>
  <c r="S37"/>
  <c r="S35"/>
  <c r="S34"/>
  <c r="S33"/>
  <c r="S32"/>
  <c r="S31"/>
  <c r="S30"/>
  <c r="S29"/>
  <c r="S27"/>
  <c r="S25"/>
  <c r="S23"/>
  <c r="S22"/>
  <c r="S21"/>
  <c r="S19"/>
  <c r="S18"/>
  <c r="S17"/>
  <c r="S15"/>
  <c r="S13"/>
  <c r="S12"/>
  <c r="S10"/>
  <c r="S8"/>
  <c r="S6"/>
  <c r="Q91"/>
  <c r="Q89"/>
  <c r="Q87"/>
  <c r="Q85"/>
  <c r="Q84"/>
  <c r="Q82"/>
  <c r="Q81"/>
  <c r="Q80"/>
  <c r="Q78"/>
  <c r="Q74"/>
  <c r="Q73"/>
  <c r="Q72"/>
  <c r="Q71"/>
  <c r="Q69"/>
  <c r="Q67"/>
  <c r="Q66"/>
  <c r="Q64"/>
  <c r="Q63"/>
  <c r="Q62"/>
  <c r="Q61"/>
  <c r="Q60"/>
  <c r="Q59"/>
  <c r="Q58"/>
  <c r="Q56"/>
  <c r="Q54"/>
  <c r="Q53"/>
  <c r="Q51"/>
  <c r="Q50"/>
  <c r="Q48"/>
  <c r="Q46"/>
  <c r="Q45"/>
  <c r="Q43"/>
  <c r="Q41"/>
  <c r="Q39"/>
  <c r="Q37"/>
  <c r="Q35"/>
  <c r="Q34"/>
  <c r="Q33"/>
  <c r="Q32"/>
  <c r="Q31"/>
  <c r="Q30"/>
  <c r="Q29"/>
  <c r="Q27"/>
  <c r="Q25"/>
  <c r="Q23"/>
  <c r="Q22"/>
  <c r="Q21"/>
  <c r="Q19"/>
  <c r="Q18"/>
  <c r="Q17"/>
  <c r="Q15"/>
  <c r="Q13"/>
  <c r="Q12"/>
  <c r="Q10"/>
  <c r="Q8"/>
  <c r="Q6"/>
  <c r="O91"/>
  <c r="O89"/>
  <c r="O87"/>
  <c r="O85"/>
  <c r="O84"/>
  <c r="O82"/>
  <c r="O81"/>
  <c r="O80"/>
  <c r="O78"/>
  <c r="O74"/>
  <c r="O73"/>
  <c r="O72"/>
  <c r="O71"/>
  <c r="O69"/>
  <c r="O67"/>
  <c r="O66"/>
  <c r="O64"/>
  <c r="O63"/>
  <c r="O62"/>
  <c r="O61"/>
  <c r="O60"/>
  <c r="O59"/>
  <c r="O58"/>
  <c r="O56"/>
  <c r="O54"/>
  <c r="O53"/>
  <c r="O51"/>
  <c r="O50"/>
  <c r="O48"/>
  <c r="O46"/>
  <c r="O45"/>
  <c r="O43"/>
  <c r="O41"/>
  <c r="O39"/>
  <c r="O37"/>
  <c r="O35"/>
  <c r="O34"/>
  <c r="O33"/>
  <c r="O32"/>
  <c r="O31"/>
  <c r="O30"/>
  <c r="O29"/>
  <c r="O27"/>
  <c r="O25"/>
  <c r="O23"/>
  <c r="O22"/>
  <c r="O21"/>
  <c r="O19"/>
  <c r="O18"/>
  <c r="O17"/>
  <c r="O15"/>
  <c r="O13"/>
  <c r="O12"/>
  <c r="O10"/>
  <c r="O8"/>
  <c r="O6"/>
  <c r="M91"/>
  <c r="M89"/>
  <c r="M78"/>
  <c r="M74"/>
  <c r="M73"/>
  <c r="M72"/>
  <c r="M71"/>
  <c r="M69"/>
  <c r="M67"/>
  <c r="M66"/>
  <c r="M64"/>
  <c r="M63"/>
  <c r="M62"/>
  <c r="M61"/>
  <c r="M60"/>
  <c r="M59"/>
  <c r="M58"/>
  <c r="M56"/>
  <c r="M54"/>
  <c r="M53"/>
  <c r="M51"/>
  <c r="M50"/>
  <c r="M48"/>
  <c r="M46"/>
  <c r="M45"/>
  <c r="M43"/>
  <c r="M41"/>
  <c r="M39"/>
  <c r="M37"/>
  <c r="M35"/>
  <c r="M34"/>
  <c r="M33"/>
  <c r="M32"/>
  <c r="M31"/>
  <c r="M30"/>
  <c r="M29"/>
  <c r="M27"/>
  <c r="M25"/>
  <c r="M23"/>
  <c r="M22"/>
  <c r="M21"/>
  <c r="M19"/>
  <c r="M18"/>
  <c r="M17"/>
  <c r="M15"/>
  <c r="M13"/>
  <c r="M12"/>
  <c r="M10"/>
  <c r="M8"/>
  <c r="M6"/>
  <c r="K91"/>
  <c r="K89"/>
  <c r="K87"/>
  <c r="K85"/>
  <c r="K84"/>
  <c r="K82"/>
  <c r="K81"/>
  <c r="K80"/>
  <c r="K78"/>
  <c r="K74"/>
  <c r="K73"/>
  <c r="K72"/>
  <c r="K71"/>
  <c r="K69"/>
  <c r="K67"/>
  <c r="K66"/>
  <c r="K64"/>
  <c r="K63"/>
  <c r="K62"/>
  <c r="K61"/>
  <c r="K60"/>
  <c r="K58"/>
  <c r="K56"/>
  <c r="K54"/>
  <c r="K53"/>
  <c r="K51"/>
  <c r="K50"/>
  <c r="K48"/>
  <c r="K46"/>
  <c r="K45"/>
  <c r="K43"/>
  <c r="K41"/>
  <c r="K39"/>
  <c r="K37"/>
  <c r="K35"/>
  <c r="K34"/>
  <c r="K33"/>
  <c r="K32"/>
  <c r="K31"/>
  <c r="K30"/>
  <c r="K29"/>
  <c r="K27"/>
  <c r="E27"/>
  <c r="E26"/>
  <c r="K25"/>
  <c r="K23"/>
  <c r="K22"/>
  <c r="K21"/>
  <c r="K19"/>
  <c r="K18"/>
  <c r="K17"/>
  <c r="K15"/>
  <c r="K13"/>
  <c r="K12"/>
  <c r="K10"/>
  <c r="K8"/>
  <c r="K6"/>
  <c r="I91"/>
  <c r="I89"/>
  <c r="I87"/>
  <c r="I85"/>
  <c r="I84"/>
  <c r="I82"/>
  <c r="I81"/>
  <c r="I80"/>
  <c r="E80"/>
  <c r="E79"/>
  <c r="I78"/>
  <c r="I74"/>
  <c r="I73"/>
  <c r="I72"/>
  <c r="E72"/>
  <c r="I71"/>
  <c r="E71"/>
  <c r="I69"/>
  <c r="I67"/>
  <c r="I66"/>
  <c r="I64"/>
  <c r="BA64"/>
  <c r="BA63"/>
  <c r="I63"/>
  <c r="I62"/>
  <c r="I61"/>
  <c r="I60"/>
  <c r="I58"/>
  <c r="I56"/>
  <c r="E56"/>
  <c r="E55"/>
  <c r="I54"/>
  <c r="BA54"/>
  <c r="I53"/>
  <c r="E53"/>
  <c r="E52"/>
  <c r="I51"/>
  <c r="I50"/>
  <c r="I48"/>
  <c r="I46"/>
  <c r="I45"/>
  <c r="I43"/>
  <c r="I41"/>
  <c r="I39"/>
  <c r="I37"/>
  <c r="I35"/>
  <c r="E35"/>
  <c r="I34"/>
  <c r="I33"/>
  <c r="E33"/>
  <c r="I32"/>
  <c r="I31"/>
  <c r="I30"/>
  <c r="I29"/>
  <c r="I23"/>
  <c r="E23"/>
  <c r="I22"/>
  <c r="E22"/>
  <c r="I21"/>
  <c r="I19"/>
  <c r="I18"/>
  <c r="I17"/>
  <c r="I15"/>
  <c r="E15"/>
  <c r="E14"/>
  <c r="I13"/>
  <c r="I12"/>
  <c r="I10"/>
  <c r="E10"/>
  <c r="E9"/>
  <c r="I8"/>
  <c r="E8"/>
  <c r="E7"/>
  <c r="I6"/>
  <c r="D99"/>
  <c r="F99"/>
  <c r="D98"/>
  <c r="F98"/>
  <c r="D97"/>
  <c r="F97"/>
  <c r="D96"/>
  <c r="F96"/>
  <c r="D82"/>
  <c r="F82"/>
  <c r="D81"/>
  <c r="F81"/>
  <c r="D80"/>
  <c r="F80"/>
  <c r="D62"/>
  <c r="F62"/>
  <c r="D61"/>
  <c r="F61"/>
  <c r="D60"/>
  <c r="F60"/>
  <c r="D53"/>
  <c r="F53"/>
  <c r="D51"/>
  <c r="F51"/>
  <c r="D48"/>
  <c r="D47"/>
  <c r="D39"/>
  <c r="F39"/>
  <c r="D35"/>
  <c r="F35"/>
  <c r="D34"/>
  <c r="F34"/>
  <c r="D33"/>
  <c r="F33"/>
  <c r="D25"/>
  <c r="F25"/>
  <c r="D23"/>
  <c r="F23"/>
  <c r="D22"/>
  <c r="F22"/>
  <c r="D21"/>
  <c r="F21"/>
  <c r="D19"/>
  <c r="F19"/>
  <c r="D18"/>
  <c r="F18"/>
  <c r="D17"/>
  <c r="F17"/>
  <c r="D15"/>
  <c r="F15"/>
  <c r="D13"/>
  <c r="F13"/>
  <c r="D12"/>
  <c r="F12"/>
  <c r="D10"/>
  <c r="D9"/>
  <c r="D8"/>
  <c r="F8"/>
  <c r="I59"/>
  <c r="AY74"/>
  <c r="AW56"/>
  <c r="AW32"/>
  <c r="AW31"/>
  <c r="AW30"/>
  <c r="BA89"/>
  <c r="BA91"/>
  <c r="BA87"/>
  <c r="AQ87"/>
  <c r="AW87"/>
  <c r="E87"/>
  <c r="E86"/>
  <c r="AY87"/>
  <c r="BA85"/>
  <c r="BA69"/>
  <c r="AM69"/>
  <c r="E69"/>
  <c r="E68"/>
  <c r="AW69"/>
  <c r="AY69"/>
  <c r="BA67"/>
  <c r="BA73"/>
  <c r="BA74"/>
  <c r="BA71"/>
  <c r="BA50"/>
  <c r="BA27"/>
  <c r="BA58"/>
  <c r="BA78"/>
  <c r="BA56"/>
  <c r="BA45"/>
  <c r="BA46"/>
  <c r="BA41"/>
  <c r="BA32"/>
  <c r="BA31"/>
  <c r="BA30"/>
  <c r="BA37"/>
  <c r="BA43"/>
  <c r="BA72"/>
  <c r="BA29"/>
  <c r="BA66"/>
  <c r="BA84"/>
  <c r="AY45"/>
  <c r="AY67"/>
  <c r="AY78"/>
  <c r="AY73"/>
  <c r="AY72"/>
  <c r="AY37"/>
  <c r="AY41"/>
  <c r="AY43"/>
  <c r="AY66"/>
  <c r="AW89"/>
  <c r="AW91"/>
  <c r="AW85"/>
  <c r="AW67"/>
  <c r="AW73"/>
  <c r="AW74"/>
  <c r="AW54"/>
  <c r="AW50"/>
  <c r="AW78"/>
  <c r="AW45"/>
  <c r="AW46"/>
  <c r="AW41"/>
  <c r="AW100"/>
  <c r="AW37"/>
  <c r="AW43"/>
  <c r="AW72"/>
  <c r="AW66"/>
  <c r="AQ89"/>
  <c r="AQ85"/>
  <c r="AQ78"/>
  <c r="AQ73"/>
  <c r="AQ74"/>
  <c r="AQ71"/>
  <c r="AQ64"/>
  <c r="AQ63"/>
  <c r="E63"/>
  <c r="E59"/>
  <c r="AQ58"/>
  <c r="D54"/>
  <c r="F54"/>
  <c r="AQ50"/>
  <c r="AQ46"/>
  <c r="D45"/>
  <c r="F45"/>
  <c r="AQ43"/>
  <c r="AQ37"/>
  <c r="E37"/>
  <c r="E36"/>
  <c r="AQ32"/>
  <c r="D31"/>
  <c r="F31"/>
  <c r="AQ91"/>
  <c r="E91"/>
  <c r="E90"/>
  <c r="AQ72"/>
  <c r="AQ84"/>
  <c r="AQ66"/>
  <c r="E66"/>
  <c r="E65"/>
  <c r="AM73"/>
  <c r="D72"/>
  <c r="F72"/>
  <c r="D74"/>
  <c r="F74"/>
  <c r="AM85"/>
  <c r="E85"/>
  <c r="AM89"/>
  <c r="AM78"/>
  <c r="D67"/>
  <c r="F67"/>
  <c r="AM58"/>
  <c r="AM56"/>
  <c r="AM50"/>
  <c r="E50"/>
  <c r="E49"/>
  <c r="AM46"/>
  <c r="AM43"/>
  <c r="E43"/>
  <c r="E42"/>
  <c r="AM32"/>
  <c r="E32"/>
  <c r="AM27"/>
  <c r="D84"/>
  <c r="F84"/>
  <c r="D6"/>
  <c r="D5"/>
  <c r="D95"/>
  <c r="F95"/>
  <c r="D29"/>
  <c r="F29"/>
  <c r="AQ31"/>
  <c r="E31"/>
  <c r="E28"/>
  <c r="AQ45"/>
  <c r="AQ54"/>
  <c r="E54"/>
  <c r="D30"/>
  <c r="F30"/>
  <c r="D66"/>
  <c r="F66"/>
  <c r="D71"/>
  <c r="F71"/>
  <c r="AM64"/>
  <c r="AM67"/>
  <c r="AM72"/>
  <c r="AM100"/>
  <c r="AM74"/>
  <c r="E74"/>
  <c r="D32"/>
  <c r="F32"/>
  <c r="D46"/>
  <c r="F46"/>
  <c r="D50"/>
  <c r="F50"/>
  <c r="D73"/>
  <c r="F73"/>
  <c r="D85"/>
  <c r="F85"/>
  <c r="D91"/>
  <c r="F91"/>
  <c r="D37"/>
  <c r="D36"/>
  <c r="D41"/>
  <c r="F41"/>
  <c r="D87"/>
  <c r="D86"/>
  <c r="D27"/>
  <c r="D26"/>
  <c r="D43"/>
  <c r="D42"/>
  <c r="D56"/>
  <c r="F56"/>
  <c r="D58"/>
  <c r="D57"/>
  <c r="D69"/>
  <c r="F69"/>
  <c r="D78"/>
  <c r="F78"/>
  <c r="D89"/>
  <c r="D88"/>
  <c r="Y84"/>
  <c r="Y100"/>
  <c r="E101"/>
  <c r="E76"/>
  <c r="E75"/>
  <c r="AI100"/>
  <c r="CS100"/>
  <c r="E39"/>
  <c r="E38"/>
  <c r="E19"/>
  <c r="CQ100"/>
  <c r="E99"/>
  <c r="CM100"/>
  <c r="BQ100"/>
  <c r="AC100"/>
  <c r="E25"/>
  <c r="E24"/>
  <c r="S100"/>
  <c r="E58"/>
  <c r="E57"/>
  <c r="BG100"/>
  <c r="CC100"/>
  <c r="CK100"/>
  <c r="AE100"/>
  <c r="AK100"/>
  <c r="BS100"/>
  <c r="CI100"/>
  <c r="DC100"/>
  <c r="E95"/>
  <c r="E94"/>
  <c r="E96"/>
  <c r="E97"/>
  <c r="AA100"/>
  <c r="CY100"/>
  <c r="E61"/>
  <c r="E98"/>
  <c r="E82"/>
  <c r="D65"/>
  <c r="F93"/>
  <c r="E12"/>
  <c r="E21"/>
  <c r="E20"/>
  <c r="E30"/>
  <c r="E51"/>
  <c r="E78"/>
  <c r="E77"/>
  <c r="E18"/>
  <c r="E48"/>
  <c r="E47"/>
  <c r="E81"/>
  <c r="D20"/>
  <c r="F48"/>
  <c r="D7"/>
  <c r="E60"/>
  <c r="E17"/>
  <c r="E16"/>
  <c r="D79"/>
  <c r="D38"/>
  <c r="D24"/>
  <c r="E73"/>
  <c r="D14"/>
  <c r="AU100"/>
  <c r="AO100"/>
  <c r="AS100"/>
  <c r="CE100"/>
  <c r="AY100"/>
  <c r="F37"/>
  <c r="BU100"/>
  <c r="BY100"/>
  <c r="D68"/>
  <c r="O100"/>
  <c r="BW100"/>
  <c r="CO100"/>
  <c r="CA100"/>
  <c r="D40"/>
  <c r="M100"/>
  <c r="U100"/>
  <c r="E13"/>
  <c r="D44"/>
  <c r="D16"/>
  <c r="D75"/>
  <c r="BO100"/>
  <c r="BM100"/>
  <c r="BK100"/>
  <c r="F10"/>
  <c r="BI100"/>
  <c r="D28"/>
  <c r="D52"/>
  <c r="BE100"/>
  <c r="D11"/>
  <c r="BC100"/>
  <c r="D59"/>
  <c r="K59"/>
  <c r="F6"/>
  <c r="F27"/>
  <c r="CU100"/>
  <c r="DA100"/>
  <c r="CW100"/>
  <c r="D83"/>
  <c r="BA100"/>
  <c r="W100"/>
  <c r="Q100"/>
  <c r="E62"/>
  <c r="K100"/>
  <c r="D77"/>
  <c r="F89"/>
  <c r="D55"/>
  <c r="D70"/>
  <c r="D90"/>
  <c r="D49"/>
  <c r="F87"/>
  <c r="F43"/>
  <c r="F58"/>
  <c r="E84"/>
  <c r="E83"/>
  <c r="D94"/>
  <c r="AQ100"/>
  <c r="I100"/>
  <c r="E67"/>
  <c r="E45"/>
  <c r="E46"/>
  <c r="E89"/>
  <c r="E88"/>
  <c r="E29"/>
  <c r="E6"/>
  <c r="E5"/>
  <c r="E34"/>
  <c r="E11"/>
  <c r="E64"/>
  <c r="F100"/>
  <c r="E44"/>
  <c r="E70"/>
  <c r="E41"/>
  <c r="E40"/>
  <c r="E100"/>
  <c r="G100"/>
</calcChain>
</file>

<file path=xl/sharedStrings.xml><?xml version="1.0" encoding="utf-8"?>
<sst xmlns="http://schemas.openxmlformats.org/spreadsheetml/2006/main" count="318" uniqueCount="158">
  <si>
    <t>Предмет закупки, определенный заказчиком</t>
  </si>
  <si>
    <t>Плоды и орехи, обработанные и законсервированные</t>
  </si>
  <si>
    <t xml:space="preserve"> Изделия хлебобулочные, кондитерские и кулинарные, мучные, непродолжительного хранения</t>
  </si>
  <si>
    <t>Мука зерновых и овощных культур; их смеси</t>
  </si>
  <si>
    <t>Макароны, лапша, кускус и подобные мучные изделия</t>
  </si>
  <si>
    <t>Масло сливочное и молочные пасты</t>
  </si>
  <si>
    <t>Масла рафинированные</t>
  </si>
  <si>
    <t>Корнеплоды и клубни съедобные с высоким содержанием крахмала и инулина</t>
  </si>
  <si>
    <t>Плоды тропичных и субтропичных культур</t>
  </si>
  <si>
    <t>Плоды цитрусовых культур</t>
  </si>
  <si>
    <t>Культуры овощные плодоносные, другие</t>
  </si>
  <si>
    <t>Яйца в скорлупе, свежие</t>
  </si>
  <si>
    <t>Соки фруктовые и овощные</t>
  </si>
  <si>
    <t>Молоко и сливки, жидкостные, обработанные</t>
  </si>
  <si>
    <t>Продукты молочные, другие</t>
  </si>
  <si>
    <t>Плоды и овощи, обработанные и законсервированные, кроме картофеля</t>
  </si>
  <si>
    <t>Продукция рыбная, свежая, охлажденная или замороженная</t>
  </si>
  <si>
    <t>Изделия хлебобулочные, пониженной влажности, и кондитерские, мучные, длительного хранения</t>
  </si>
  <si>
    <t>Чай и кофе, обработанные</t>
  </si>
  <si>
    <t>Какао тертое, какао - масло, жиры и масло , какао - порошок</t>
  </si>
  <si>
    <t>Супы, яйца, дрожжи и другие пищевые продукты; экстракты и соки из мяса, рыбы и водных безпозвоночных</t>
  </si>
  <si>
    <t>Соль пищевая</t>
  </si>
  <si>
    <t>Овощи бобовые сухие</t>
  </si>
  <si>
    <t>картофель</t>
  </si>
  <si>
    <t>яблоки</t>
  </si>
  <si>
    <t>капуста</t>
  </si>
  <si>
    <t>свекла</t>
  </si>
  <si>
    <t>лук</t>
  </si>
  <si>
    <t>морковь</t>
  </si>
  <si>
    <t>кабачки</t>
  </si>
  <si>
    <t>помидоры</t>
  </si>
  <si>
    <t>огурцы</t>
  </si>
  <si>
    <t>перловая</t>
  </si>
  <si>
    <t>пшено</t>
  </si>
  <si>
    <t xml:space="preserve">рис  </t>
  </si>
  <si>
    <t>горох</t>
  </si>
  <si>
    <t>повидло</t>
  </si>
  <si>
    <t>сухофрукты</t>
  </si>
  <si>
    <t xml:space="preserve">сахар  </t>
  </si>
  <si>
    <t>пряник</t>
  </si>
  <si>
    <t>сухари панир</t>
  </si>
  <si>
    <t xml:space="preserve">чай  </t>
  </si>
  <si>
    <t xml:space="preserve">какао  </t>
  </si>
  <si>
    <t>Яблоки</t>
  </si>
  <si>
    <t>Крупы, крупка, гранулы и другие продукты из зерна злаков</t>
  </si>
  <si>
    <t>Консервы  и готовые блюда из мяса, мясных субпродуктов или крови</t>
  </si>
  <si>
    <t>Мясо домашней птицы, замороженное</t>
  </si>
  <si>
    <t>ед.изм.</t>
  </si>
  <si>
    <t>кол-во</t>
  </si>
  <si>
    <t>сумма, руб</t>
  </si>
  <si>
    <t>кг</t>
  </si>
  <si>
    <t>шт</t>
  </si>
  <si>
    <t>л</t>
  </si>
  <si>
    <t>сок  фруктовый т/п 1л</t>
  </si>
  <si>
    <t>горошек зеленый консервированный</t>
  </si>
  <si>
    <t>тушка цыплят бройлеров 1 кат (заморож)</t>
  </si>
  <si>
    <t>фасоль консервированная</t>
  </si>
  <si>
    <t>икра кабачковая</t>
  </si>
  <si>
    <t>масло растительное рафинированное</t>
  </si>
  <si>
    <t>кофейный напиток</t>
  </si>
  <si>
    <t>дрожжи сухие</t>
  </si>
  <si>
    <t>филе куринное заморож</t>
  </si>
  <si>
    <t>сардели 1сорт</t>
  </si>
  <si>
    <t>сосиски 1сорт</t>
  </si>
  <si>
    <t xml:space="preserve">мука пшеничная  не ниже 1 сорта </t>
  </si>
  <si>
    <t>ПРОВЕРКА</t>
  </si>
  <si>
    <t>цена</t>
  </si>
  <si>
    <t xml:space="preserve">яйца </t>
  </si>
  <si>
    <t>бананы</t>
  </si>
  <si>
    <t>апельсины</t>
  </si>
  <si>
    <t>лимоны</t>
  </si>
  <si>
    <t>хлеб 0,7</t>
  </si>
  <si>
    <t>хлопья овсяные</t>
  </si>
  <si>
    <t>цена за единицу</t>
  </si>
  <si>
    <t>ГОУ ЛНР КСШ № 1 им. А. М. Горького</t>
  </si>
  <si>
    <t>ГОУ ЛНР Власовский УВК № 3</t>
  </si>
  <si>
    <t>ГДОУ КДС № 40 "Веснушки"</t>
  </si>
  <si>
    <t>ГДОУ КДС № 17 "Золушка"</t>
  </si>
  <si>
    <t>ГДОУ КДС № 18 "Ивушка"</t>
  </si>
  <si>
    <t>ГДОУ КДС № 1 "Калинка"</t>
  </si>
  <si>
    <t>ГДОУ Урало-Кавказский д/с №29 "Сказка"</t>
  </si>
  <si>
    <t>ГДОУ Урало-Кавказский д/с№10"Солнышко"</t>
  </si>
  <si>
    <t>ГДО УКДС КВ № 3 "Ягодка"</t>
  </si>
  <si>
    <t>ГОУ ЛНР "КГГ"</t>
  </si>
  <si>
    <t>ГОУ ЛНР КСШ № 9</t>
  </si>
  <si>
    <t>ГОУ ЛНР МСШ № 10</t>
  </si>
  <si>
    <t>ГОУ ЛНР КСШ № 22 им. Н.Сумского</t>
  </si>
  <si>
    <t>ГДОУ ХРЯЩЕВАТЕНСКИЙ Д/С № 9 "БАРВИНОК"</t>
  </si>
  <si>
    <t>ГОУ ЛНР Белоскелеватская СШ № 12</t>
  </si>
  <si>
    <t>ГОУ ЛНР Великологовская ОШ № 20</t>
  </si>
  <si>
    <t>ГОУ ЛНР Самсоновский УВК № 33</t>
  </si>
  <si>
    <t>ГОУ ЛНР КСШ № 6 им. У.М.Громовой</t>
  </si>
  <si>
    <t>ГОУ ЛНР КСШ № 24 им. И.В.Туркенича</t>
  </si>
  <si>
    <t>ГОУ ЛНР Пархоменковский УВК № 30</t>
  </si>
  <si>
    <t>ГОУ ЛНР "Новосветловская гимназия"</t>
  </si>
  <si>
    <t>ГОУ ЛНР МСШ № 7</t>
  </si>
  <si>
    <t>ГОУ ЛНР ССШ № 17 им. И. А. Земнухова</t>
  </si>
  <si>
    <t>ГОУ ЛНР Энгельсовская ОШ № 18</t>
  </si>
  <si>
    <t>ГОУ ЛНР Изваринский УВК №19</t>
  </si>
  <si>
    <t>ГОУ ЛНР МСШ № 21</t>
  </si>
  <si>
    <t>ГОУ ЛНР Великосуходольский УВК № 23</t>
  </si>
  <si>
    <t>ГОУ ЛНР Давыдо-Никольский УВК № 26</t>
  </si>
  <si>
    <t>ГОУ ЛНР Новоанновский УВК № 27</t>
  </si>
  <si>
    <t>ГОУ ЛНР Орджоникидзевская СШ № 29</t>
  </si>
  <si>
    <t>ГОУ ЛНР Таловская ОШ №34 им.Бондаревых</t>
  </si>
  <si>
    <t>ГОУ ЛНР Хрящеват.ОШ№35им.Г.Н.Цыпкалова</t>
  </si>
  <si>
    <t>ГОУ ЛНР "Краснодонская СКНШ-ДС"</t>
  </si>
  <si>
    <t>ГДОУ ОРДЖОНИКИДЗЕВСКИЙ Д/С №4"БЕРЕЗКА"</t>
  </si>
  <si>
    <t>ГОУ ЛНР КСШ № 4 им. С.Г.Тюленина</t>
  </si>
  <si>
    <t>ГОУ  ЛНР СОШ № 14</t>
  </si>
  <si>
    <t>ГОУ ЛНР Краснодарская ОШ №15</t>
  </si>
  <si>
    <t>ГОУ ЛНР Семейкинский УВК № 31</t>
  </si>
  <si>
    <t>ГОУ ЛНР Пореченский УВК № 32</t>
  </si>
  <si>
    <t>ГДОУ МИРНЕНСКИЙ Д/С № 5 "ПЕТУШОК"</t>
  </si>
  <si>
    <t>ГОУ ЛНР ССШ № 5</t>
  </si>
  <si>
    <t>ГОУ ЛНР Верхнешевыревская ОШ № 25</t>
  </si>
  <si>
    <t>ГОУ ЛНР Красная ОШ № 36</t>
  </si>
  <si>
    <t>крупа гречневая</t>
  </si>
  <si>
    <t>крупа манная</t>
  </si>
  <si>
    <t>крупа пшеничная</t>
  </si>
  <si>
    <t>крупа ячневая</t>
  </si>
  <si>
    <t xml:space="preserve">макароны   </t>
  </si>
  <si>
    <t>сыр твердый с долевым содержанием жира не менее 45%</t>
  </si>
  <si>
    <t>томатная паста с массовой долей растворимых сухих веществ  не менее 25%</t>
  </si>
  <si>
    <t>рыба с/м (минтай)</t>
  </si>
  <si>
    <t>четверть задняя куриная замороженная</t>
  </si>
  <si>
    <t>печень куриная заморож фас</t>
  </si>
  <si>
    <t>штрудель с вишнями 0,150 кг</t>
  </si>
  <si>
    <t>плюшка 0,100 кг</t>
  </si>
  <si>
    <t>булка  с повидлом  0,100 кг</t>
  </si>
  <si>
    <r>
      <t>молоко пастеризованное</t>
    </r>
    <r>
      <rPr>
        <sz val="12"/>
        <color indexed="8"/>
        <rFont val="Times New Roman"/>
        <family val="1"/>
        <charset val="204"/>
      </rPr>
      <t xml:space="preserve"> с долевым содержанием жира не менее</t>
    </r>
    <r>
      <rPr>
        <sz val="12"/>
        <color indexed="8"/>
        <rFont val="Times New Roman"/>
        <family val="1"/>
        <charset val="204"/>
      </rPr>
      <t xml:space="preserve"> 2,5%  900г</t>
    </r>
  </si>
  <si>
    <t>молоко цельное сгущенное с сахаром с долевым содержанием жира не менее 8,5% ж/б 370г</t>
  </si>
  <si>
    <t>сметана с долевым содержанием жира               не менее 15%  400г</t>
  </si>
  <si>
    <t xml:space="preserve">творог фасованный с долевым содержанием жира не менее 5%  250г </t>
  </si>
  <si>
    <t>масло сливочное с долевым содержанием жира не менее 72,5%   200г</t>
  </si>
  <si>
    <t>огурцы консервированные  3л банка</t>
  </si>
  <si>
    <t>соль пищевая</t>
  </si>
  <si>
    <t>ГОУЛНР Н-Александр.СШ№28 им.К.Ковалевой</t>
  </si>
  <si>
    <t>ГОУЛНР Урало - КавказСШ№11 им.Д.Голенкова</t>
  </si>
  <si>
    <t>ГОУ ЛНР С-Гундор.УВК№13 им.А.Морилова</t>
  </si>
  <si>
    <t>ГОУ ЛНР Северный УВК       № 16</t>
  </si>
  <si>
    <t>ГОУ ЛНР КСШ № 8      им. В.Парсанова</t>
  </si>
  <si>
    <t>ГОУ ЛНР КСШ № 2        им. Н. П. Баракова</t>
  </si>
  <si>
    <t>ВСЕГО</t>
  </si>
  <si>
    <t>ГДОУ НОВОСВЕТЛОВСКИЙ ДС №6 "АЛЕНКА"</t>
  </si>
  <si>
    <t>Крахмалы и крахмалопродукты; сахар и сахарные сиропы н.в.д.г.</t>
  </si>
  <si>
    <t>крахмал</t>
  </si>
  <si>
    <t>печенье галетное</t>
  </si>
  <si>
    <t>пирожок с повидлом  0,07 кг</t>
  </si>
  <si>
    <t>Мясо замороженное и замороженные пищевые субпродукты; мясо и пищевые субпродукты, другие</t>
  </si>
  <si>
    <t>свинина замороженная без кости</t>
  </si>
  <si>
    <t>Овощи корнеплодные, луковичные и клубнеплодные</t>
  </si>
  <si>
    <t>Сахар-сырец, тростниковый и очищенный тростниковый или свекольный сахар (сахароза); меласса</t>
  </si>
  <si>
    <t>Овощи листовые</t>
  </si>
  <si>
    <t>Рис полуобрушенный или полностью обрушенный или лущеный или дробленый</t>
  </si>
  <si>
    <t>Сыр твердый и кисломолочный сыр</t>
  </si>
  <si>
    <t>М.П., подпись</t>
  </si>
  <si>
    <t>Приложение  к запросу № 15 от 20.02.2021г</t>
  </si>
</sst>
</file>

<file path=xl/styles.xml><?xml version="1.0" encoding="utf-8"?>
<styleSheet xmlns="http://schemas.openxmlformats.org/spreadsheetml/2006/main">
  <numFmts count="4">
    <numFmt numFmtId="171" formatCode="_-* #,##0.00_р_._-;\-* #,##0.00_р_._-;_-* &quot;-&quot;??_р_._-;_-@_-"/>
    <numFmt numFmtId="180" formatCode="0.000"/>
    <numFmt numFmtId="181" formatCode="0.0000"/>
    <numFmt numFmtId="183" formatCode="_-* #,##0.000_р_._-;\-* #,##0.000_р_._-;_-* &quot;-&quot;??_р_._-;_-@_-"/>
  </numFmts>
  <fonts count="20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1" fontId="11" fillId="0" borderId="0" applyFont="0" applyFill="0" applyBorder="0" applyAlignment="0" applyProtection="0"/>
  </cellStyleXfs>
  <cellXfs count="137">
    <xf numFmtId="0" fontId="0" fillId="0" borderId="0" xfId="0"/>
    <xf numFmtId="0" fontId="14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Alignment="1" applyProtection="1">
      <alignment horizontal="center"/>
      <protection locked="0"/>
    </xf>
    <xf numFmtId="2" fontId="0" fillId="0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180" fontId="4" fillId="0" borderId="1" xfId="0" applyNumberFormat="1" applyFont="1" applyFill="1" applyBorder="1" applyAlignment="1" applyProtection="1">
      <alignment horizontal="right" vertical="center"/>
      <protection locked="0"/>
    </xf>
    <xf numFmtId="2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/>
      <protection locked="0"/>
    </xf>
    <xf numFmtId="180" fontId="4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183" fontId="4" fillId="0" borderId="1" xfId="1" applyNumberFormat="1" applyFont="1" applyFill="1" applyBorder="1" applyAlignment="1" applyProtection="1">
      <alignment horizontal="right" vertical="center"/>
      <protection locked="0"/>
    </xf>
    <xf numFmtId="180" fontId="13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181" fontId="4" fillId="0" borderId="1" xfId="0" applyNumberFormat="1" applyFont="1" applyFill="1" applyBorder="1" applyAlignment="1" applyProtection="1">
      <alignment horizontal="right" vertical="center"/>
      <protection locked="0"/>
    </xf>
    <xf numFmtId="2" fontId="12" fillId="0" borderId="0" xfId="0" applyNumberFormat="1" applyFont="1" applyFill="1" applyBorder="1" applyAlignment="1" applyProtection="1">
      <alignment horizontal="right" vertical="center"/>
      <protection locked="0"/>
    </xf>
    <xf numFmtId="2" fontId="9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2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2" fontId="0" fillId="0" borderId="0" xfId="0" applyNumberFormat="1" applyFill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171" fontId="12" fillId="0" borderId="0" xfId="1" applyFont="1" applyFill="1" applyBorder="1" applyAlignment="1" applyProtection="1">
      <alignment horizontal="right" vertical="center"/>
    </xf>
    <xf numFmtId="2" fontId="12" fillId="0" borderId="0" xfId="0" applyNumberFormat="1" applyFont="1" applyFill="1" applyBorder="1" applyAlignment="1" applyProtection="1">
      <alignment horizontal="right" vertical="center"/>
    </xf>
    <xf numFmtId="2" fontId="9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ont="1" applyFill="1" applyProtection="1"/>
    <xf numFmtId="2" fontId="0" fillId="2" borderId="0" xfId="0" applyNumberFormat="1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</xf>
    <xf numFmtId="0" fontId="0" fillId="2" borderId="0" xfId="0" applyFill="1" applyProtection="1"/>
    <xf numFmtId="2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>
      <alignment vertical="center"/>
    </xf>
    <xf numFmtId="0" fontId="4" fillId="0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vertical="top"/>
    </xf>
    <xf numFmtId="180" fontId="4" fillId="0" borderId="1" xfId="0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Fill="1" applyBorder="1" applyAlignment="1" applyProtection="1">
      <alignment horizontal="right" vertical="center" wrapText="1"/>
    </xf>
    <xf numFmtId="2" fontId="4" fillId="0" borderId="1" xfId="0" applyNumberFormat="1" applyFont="1" applyFill="1" applyBorder="1" applyAlignment="1" applyProtection="1">
      <alignment horizontal="right" wrapText="1"/>
    </xf>
    <xf numFmtId="0" fontId="1" fillId="3" borderId="1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vertical="top" wrapText="1"/>
    </xf>
    <xf numFmtId="0" fontId="4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171" fontId="15" fillId="0" borderId="0" xfId="1" applyFont="1" applyFill="1" applyBorder="1" applyAlignment="1" applyProtection="1">
      <alignment horizontal="right"/>
    </xf>
    <xf numFmtId="171" fontId="15" fillId="0" borderId="0" xfId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  <protection locked="0"/>
    </xf>
    <xf numFmtId="171" fontId="15" fillId="0" borderId="0" xfId="1" applyFont="1" applyFill="1" applyBorder="1" applyProtection="1"/>
    <xf numFmtId="2" fontId="4" fillId="0" borderId="1" xfId="0" applyNumberFormat="1" applyFont="1" applyFill="1" applyBorder="1" applyAlignment="1" applyProtection="1">
      <alignment vertical="top" wrapText="1"/>
      <protection locked="0"/>
    </xf>
    <xf numFmtId="2" fontId="4" fillId="0" borderId="1" xfId="0" applyNumberFormat="1" applyFont="1" applyFill="1" applyBorder="1" applyAlignment="1" applyProtection="1">
      <alignment horizontal="right"/>
    </xf>
    <xf numFmtId="2" fontId="4" fillId="0" borderId="1" xfId="0" applyNumberFormat="1" applyFont="1" applyFill="1" applyBorder="1" applyAlignment="1" applyProtection="1">
      <alignment horizontal="right"/>
      <protection locked="0"/>
    </xf>
    <xf numFmtId="180" fontId="0" fillId="0" borderId="1" xfId="0" applyNumberFormat="1" applyFill="1" applyBorder="1" applyAlignment="1" applyProtection="1">
      <alignment horizontal="right"/>
      <protection locked="0"/>
    </xf>
    <xf numFmtId="181" fontId="4" fillId="0" borderId="1" xfId="0" applyNumberFormat="1" applyFont="1" applyFill="1" applyBorder="1" applyAlignment="1" applyProtection="1">
      <alignment horizontal="right"/>
      <protection locked="0"/>
    </xf>
    <xf numFmtId="180" fontId="13" fillId="0" borderId="1" xfId="0" applyNumberFormat="1" applyFont="1" applyFill="1" applyBorder="1" applyAlignment="1" applyProtection="1">
      <alignment horizontal="right"/>
      <protection locked="0"/>
    </xf>
    <xf numFmtId="0" fontId="18" fillId="0" borderId="1" xfId="0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horizontal="right" vertical="center"/>
      <protection locked="0"/>
    </xf>
    <xf numFmtId="0" fontId="19" fillId="0" borderId="1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left" vertical="top" wrapText="1"/>
    </xf>
    <xf numFmtId="2" fontId="1" fillId="3" borderId="1" xfId="0" applyNumberFormat="1" applyFont="1" applyFill="1" applyBorder="1" applyAlignment="1" applyProtection="1">
      <alignment vertical="top" wrapText="1"/>
    </xf>
    <xf numFmtId="180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Protection="1">
      <protection locked="0"/>
    </xf>
    <xf numFmtId="180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0" fontId="4" fillId="3" borderId="1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2" fontId="4" fillId="3" borderId="1" xfId="0" applyNumberFormat="1" applyFont="1" applyFill="1" applyBorder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left" vertical="center" wrapText="1"/>
    </xf>
    <xf numFmtId="180" fontId="1" fillId="3" borderId="1" xfId="0" applyNumberFormat="1" applyFont="1" applyFill="1" applyBorder="1" applyAlignment="1" applyProtection="1">
      <alignment horizontal="right" vertical="center"/>
    </xf>
    <xf numFmtId="2" fontId="1" fillId="3" borderId="1" xfId="0" applyNumberFormat="1" applyFont="1" applyFill="1" applyBorder="1" applyAlignment="1" applyProtection="1">
      <alignment horizontal="right" vertical="center"/>
    </xf>
    <xf numFmtId="2" fontId="4" fillId="3" borderId="1" xfId="0" applyNumberFormat="1" applyFont="1" applyFill="1" applyBorder="1" applyAlignment="1" applyProtection="1">
      <alignment horizontal="right" vertical="center"/>
      <protection locked="0"/>
    </xf>
    <xf numFmtId="180" fontId="4" fillId="3" borderId="1" xfId="0" applyNumberFormat="1" applyFont="1" applyFill="1" applyBorder="1" applyAlignment="1" applyProtection="1">
      <alignment horizontal="right" vertical="center"/>
      <protection locked="0"/>
    </xf>
    <xf numFmtId="2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 wrapText="1"/>
      <protection locked="0"/>
    </xf>
    <xf numFmtId="180" fontId="4" fillId="3" borderId="1" xfId="0" applyNumberFormat="1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4" fillId="3" borderId="1" xfId="0" applyNumberFormat="1" applyFont="1" applyFill="1" applyBorder="1" applyAlignment="1" applyProtection="1">
      <alignment horizontal="right" vertical="center"/>
      <protection locked="0"/>
    </xf>
    <xf numFmtId="180" fontId="13" fillId="3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vertical="top"/>
    </xf>
    <xf numFmtId="2" fontId="4" fillId="3" borderId="1" xfId="0" applyNumberFormat="1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180" fontId="4" fillId="3" borderId="1" xfId="0" applyNumberFormat="1" applyFont="1" applyFill="1" applyBorder="1" applyAlignment="1" applyProtection="1">
      <alignment horizontal="right" vertical="center"/>
    </xf>
    <xf numFmtId="2" fontId="4" fillId="3" borderId="1" xfId="0" applyNumberFormat="1" applyFont="1" applyFill="1" applyBorder="1" applyAlignment="1" applyProtection="1">
      <alignment horizontal="right" vertical="center"/>
    </xf>
    <xf numFmtId="2" fontId="4" fillId="3" borderId="1" xfId="0" applyNumberFormat="1" applyFont="1" applyFill="1" applyBorder="1" applyAlignment="1" applyProtection="1">
      <alignment horizontal="right" vertical="center" wrapText="1"/>
    </xf>
    <xf numFmtId="2" fontId="4" fillId="3" borderId="1" xfId="0" applyNumberFormat="1" applyFont="1" applyFill="1" applyBorder="1" applyAlignment="1" applyProtection="1">
      <alignment horizontal="right" wrapText="1"/>
    </xf>
    <xf numFmtId="2" fontId="4" fillId="3" borderId="1" xfId="0" applyNumberFormat="1" applyFont="1" applyFill="1" applyBorder="1" applyAlignment="1" applyProtection="1">
      <alignment horizontal="right"/>
    </xf>
    <xf numFmtId="181" fontId="4" fillId="3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4" fillId="4" borderId="1" xfId="0" applyNumberFormat="1" applyFont="1" applyFill="1" applyBorder="1" applyAlignment="1" applyProtection="1">
      <alignment horizontal="right" vertical="center"/>
    </xf>
    <xf numFmtId="2" fontId="4" fillId="4" borderId="1" xfId="0" applyNumberFormat="1" applyFon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right" vertical="center"/>
      <protection locked="0"/>
    </xf>
    <xf numFmtId="180" fontId="4" fillId="4" borderId="1" xfId="0" applyNumberFormat="1" applyFont="1" applyFill="1" applyBorder="1" applyAlignment="1" applyProtection="1">
      <alignment horizontal="right" vertical="center"/>
    </xf>
    <xf numFmtId="1" fontId="0" fillId="0" borderId="1" xfId="0" applyNumberForma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 vertical="top" wrapText="1"/>
    </xf>
    <xf numFmtId="171" fontId="8" fillId="0" borderId="0" xfId="1" applyFont="1" applyFill="1" applyBorder="1" applyAlignment="1" applyProtection="1">
      <alignment horizontal="right"/>
    </xf>
    <xf numFmtId="180" fontId="0" fillId="0" borderId="0" xfId="0" applyNumberFormat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83" fontId="4" fillId="3" borderId="1" xfId="1" applyNumberFormat="1" applyFont="1" applyFill="1" applyBorder="1" applyAlignment="1" applyProtection="1">
      <alignment horizontal="right" vertical="center"/>
      <protection locked="0"/>
    </xf>
    <xf numFmtId="14" fontId="2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105"/>
  <sheetViews>
    <sheetView tabSelected="1" zoomScale="80" zoomScaleNormal="80" workbookViewId="0">
      <pane xSplit="7" ySplit="5" topLeftCell="H76" activePane="bottomRight" state="frozen"/>
      <selection pane="topRight" activeCell="H1" sqref="H1"/>
      <selection pane="bottomLeft" activeCell="A4" sqref="A4"/>
      <selection pane="bottomRight" activeCell="B3" sqref="B3:B4"/>
    </sheetView>
  </sheetViews>
  <sheetFormatPr defaultRowHeight="15"/>
  <cols>
    <col min="1" max="1" width="51.140625" style="5" customWidth="1"/>
    <col min="2" max="2" width="11.140625" style="5" customWidth="1"/>
    <col min="3" max="3" width="9.85546875" style="5" customWidth="1"/>
    <col min="4" max="4" width="14.7109375" style="5" customWidth="1"/>
    <col min="5" max="5" width="17" style="11" customWidth="1"/>
    <col min="6" max="6" width="17.5703125" style="11" hidden="1" customWidth="1"/>
    <col min="7" max="7" width="16.42578125" style="11" hidden="1" customWidth="1"/>
    <col min="8" max="8" width="11.28515625" style="5" customWidth="1"/>
    <col min="9" max="9" width="17.5703125" style="28" customWidth="1"/>
    <col min="10" max="10" width="11.28515625" style="5" customWidth="1"/>
    <col min="11" max="11" width="17" style="28" customWidth="1"/>
    <col min="12" max="12" width="11.28515625" style="2" customWidth="1"/>
    <col min="13" max="13" width="15.5703125" style="3" customWidth="1"/>
    <col min="14" max="14" width="11.28515625" style="2" customWidth="1"/>
    <col min="15" max="15" width="16.7109375" style="3" customWidth="1"/>
    <col min="16" max="16" width="11.28515625" style="2" customWidth="1"/>
    <col min="17" max="17" width="16.85546875" style="3" customWidth="1"/>
    <col min="18" max="18" width="11.28515625" style="2" customWidth="1"/>
    <col min="19" max="19" width="17.42578125" style="4" customWidth="1"/>
    <col min="20" max="20" width="11.28515625" style="2" customWidth="1"/>
    <col min="21" max="21" width="17.42578125" style="4" customWidth="1"/>
    <col min="22" max="22" width="11.28515625" style="2" customWidth="1"/>
    <col min="23" max="23" width="15.28515625" style="4" customWidth="1"/>
    <col min="24" max="24" width="11.28515625" style="2" customWidth="1"/>
    <col min="25" max="25" width="17.5703125" style="4" customWidth="1"/>
    <col min="26" max="26" width="11.42578125" style="5" customWidth="1"/>
    <col min="27" max="27" width="14" style="6" customWidth="1"/>
    <col min="28" max="28" width="9.85546875" style="5" customWidth="1"/>
    <col min="29" max="29" width="14.85546875" style="6" customWidth="1"/>
    <col min="30" max="30" width="9.5703125" style="5" customWidth="1"/>
    <col min="31" max="31" width="14.42578125" style="6" customWidth="1"/>
    <col min="32" max="32" width="10" style="5" customWidth="1"/>
    <col min="33" max="33" width="13.7109375" style="6" customWidth="1"/>
    <col min="34" max="34" width="12.42578125" style="5" customWidth="1"/>
    <col min="35" max="35" width="14.7109375" style="6" customWidth="1"/>
    <col min="36" max="36" width="10" style="5" customWidth="1"/>
    <col min="37" max="37" width="14.42578125" style="6" customWidth="1"/>
    <col min="38" max="38" width="9.140625" style="7"/>
    <col min="39" max="39" width="13.5703125" style="8" customWidth="1"/>
    <col min="40" max="40" width="10.85546875" style="7" customWidth="1"/>
    <col min="41" max="41" width="13.7109375" style="8" customWidth="1"/>
    <col min="42" max="42" width="10.42578125" style="7" customWidth="1"/>
    <col min="43" max="43" width="15.140625" style="8" customWidth="1"/>
    <col min="44" max="44" width="11.140625" style="7" customWidth="1"/>
    <col min="45" max="45" width="14.28515625" style="8" customWidth="1"/>
    <col min="46" max="46" width="11.5703125" style="7" customWidth="1"/>
    <col min="47" max="47" width="15" style="8" customWidth="1"/>
    <col min="48" max="48" width="11" style="7" customWidth="1"/>
    <col min="49" max="49" width="13.7109375" style="8" customWidth="1"/>
    <col min="50" max="50" width="11" style="7" customWidth="1"/>
    <col min="51" max="51" width="15.5703125" style="8" customWidth="1"/>
    <col min="52" max="52" width="11.5703125" style="7" customWidth="1"/>
    <col min="53" max="53" width="15.140625" style="8" customWidth="1"/>
    <col min="54" max="54" width="11.85546875" style="7" customWidth="1"/>
    <col min="55" max="55" width="14.7109375" style="8" customWidth="1"/>
    <col min="56" max="56" width="10" style="7" customWidth="1"/>
    <col min="57" max="57" width="14.140625" style="8" customWidth="1"/>
    <col min="58" max="58" width="10.85546875" style="5" customWidth="1"/>
    <col min="59" max="59" width="14" style="6" customWidth="1"/>
    <col min="60" max="60" width="11.28515625" style="5" customWidth="1"/>
    <col min="61" max="61" width="14.42578125" style="6" customWidth="1"/>
    <col min="62" max="62" width="10.140625" style="5" customWidth="1"/>
    <col min="63" max="63" width="14.85546875" style="6" customWidth="1"/>
    <col min="64" max="64" width="11" style="5" customWidth="1"/>
    <col min="65" max="65" width="15.28515625" style="6" customWidth="1"/>
    <col min="66" max="66" width="10.28515625" style="5" customWidth="1"/>
    <col min="67" max="67" width="14.28515625" style="6" customWidth="1"/>
    <col min="68" max="68" width="10.28515625" style="5" customWidth="1"/>
    <col min="69" max="69" width="16" style="6" customWidth="1"/>
    <col min="70" max="70" width="10.140625" style="5" customWidth="1"/>
    <col min="71" max="71" width="15.140625" style="6" customWidth="1"/>
    <col min="72" max="72" width="11" style="5" customWidth="1"/>
    <col min="73" max="73" width="14.5703125" style="6" customWidth="1"/>
    <col min="74" max="74" width="9.140625" style="5"/>
    <col min="75" max="75" width="14.28515625" style="6" customWidth="1"/>
    <col min="76" max="76" width="11.140625" style="5" customWidth="1"/>
    <col min="77" max="77" width="14" style="6" customWidth="1"/>
    <col min="78" max="78" width="10.7109375" style="5" customWidth="1"/>
    <col min="79" max="79" width="16.5703125" style="6" customWidth="1"/>
    <col min="80" max="80" width="10.5703125" style="5" customWidth="1"/>
    <col min="81" max="81" width="15.140625" style="6" customWidth="1"/>
    <col min="82" max="82" width="11.7109375" style="5" customWidth="1"/>
    <col min="83" max="83" width="14.7109375" style="6" customWidth="1"/>
    <col min="84" max="84" width="12.42578125" style="5" customWidth="1"/>
    <col min="85" max="85" width="14" style="6" customWidth="1"/>
    <col min="86" max="86" width="11.7109375" style="5" customWidth="1"/>
    <col min="87" max="87" width="14.85546875" style="6" customWidth="1"/>
    <col min="88" max="88" width="11.85546875" style="7" customWidth="1"/>
    <col min="89" max="89" width="14" style="8" customWidth="1"/>
    <col min="90" max="90" width="12" style="7" customWidth="1"/>
    <col min="91" max="91" width="14.85546875" style="9" customWidth="1"/>
    <col min="92" max="92" width="12.42578125" style="7" customWidth="1"/>
    <col min="93" max="93" width="14.28515625" style="9" customWidth="1"/>
    <col min="94" max="94" width="12" style="5" customWidth="1"/>
    <col min="95" max="95" width="13.5703125" style="10" customWidth="1"/>
    <col min="96" max="96" width="9.5703125" style="5" customWidth="1"/>
    <col min="97" max="97" width="14.5703125" style="10" customWidth="1"/>
    <col min="98" max="98" width="9.28515625" style="5" customWidth="1"/>
    <col min="99" max="99" width="14.5703125" style="10" customWidth="1"/>
    <col min="100" max="100" width="10.5703125" style="5" customWidth="1"/>
    <col min="101" max="101" width="15" style="10" customWidth="1"/>
    <col min="102" max="102" width="11" style="5" customWidth="1"/>
    <col min="103" max="103" width="14.5703125" style="10" customWidth="1"/>
    <col min="104" max="104" width="12" style="5" customWidth="1"/>
    <col min="105" max="105" width="17" style="10" customWidth="1"/>
    <col min="106" max="106" width="11.42578125" style="5" customWidth="1"/>
    <col min="107" max="107" width="17.140625" style="10" customWidth="1"/>
    <col min="108" max="108" width="9.140625" style="5"/>
    <col min="109" max="109" width="12.28515625" style="5" bestFit="1" customWidth="1"/>
    <col min="110" max="16384" width="9.140625" style="5"/>
  </cols>
  <sheetData>
    <row r="1" spans="1:108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08">
      <c r="A2" s="136" t="s">
        <v>157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BB2" s="11"/>
      <c r="BC2" s="12"/>
    </row>
    <row r="3" spans="1:108" s="64" customFormat="1" ht="43.5" customHeight="1">
      <c r="A3" s="133" t="s">
        <v>0</v>
      </c>
      <c r="B3" s="133" t="s">
        <v>73</v>
      </c>
      <c r="C3" s="133" t="s">
        <v>47</v>
      </c>
      <c r="D3" s="134" t="s">
        <v>143</v>
      </c>
      <c r="E3" s="135"/>
      <c r="F3" s="132" t="s">
        <v>65</v>
      </c>
      <c r="G3" s="132"/>
      <c r="H3" s="131" t="s">
        <v>144</v>
      </c>
      <c r="I3" s="131"/>
      <c r="J3" s="131" t="s">
        <v>76</v>
      </c>
      <c r="K3" s="131"/>
      <c r="L3" s="131" t="s">
        <v>77</v>
      </c>
      <c r="M3" s="131"/>
      <c r="N3" s="131" t="s">
        <v>78</v>
      </c>
      <c r="O3" s="131"/>
      <c r="P3" s="131" t="s">
        <v>79</v>
      </c>
      <c r="Q3" s="131"/>
      <c r="R3" s="131" t="s">
        <v>80</v>
      </c>
      <c r="S3" s="131"/>
      <c r="T3" s="131" t="s">
        <v>81</v>
      </c>
      <c r="U3" s="131"/>
      <c r="V3" s="131" t="s">
        <v>82</v>
      </c>
      <c r="W3" s="131"/>
      <c r="X3" s="131" t="s">
        <v>83</v>
      </c>
      <c r="Y3" s="131"/>
      <c r="Z3" s="131" t="s">
        <v>142</v>
      </c>
      <c r="AA3" s="131"/>
      <c r="AB3" s="131" t="s">
        <v>141</v>
      </c>
      <c r="AC3" s="131"/>
      <c r="AD3" s="131" t="s">
        <v>84</v>
      </c>
      <c r="AE3" s="131"/>
      <c r="AF3" s="131" t="s">
        <v>85</v>
      </c>
      <c r="AG3" s="131"/>
      <c r="AH3" s="131" t="s">
        <v>86</v>
      </c>
      <c r="AI3" s="131"/>
      <c r="AJ3" s="131" t="s">
        <v>87</v>
      </c>
      <c r="AK3" s="131"/>
      <c r="AL3" s="131" t="s">
        <v>88</v>
      </c>
      <c r="AM3" s="131"/>
      <c r="AN3" s="131" t="s">
        <v>89</v>
      </c>
      <c r="AO3" s="131"/>
      <c r="AP3" s="131" t="s">
        <v>90</v>
      </c>
      <c r="AQ3" s="131"/>
      <c r="AR3" s="131" t="s">
        <v>91</v>
      </c>
      <c r="AS3" s="131"/>
      <c r="AT3" s="131" t="s">
        <v>92</v>
      </c>
      <c r="AU3" s="131"/>
      <c r="AV3" s="131" t="s">
        <v>93</v>
      </c>
      <c r="AW3" s="131"/>
      <c r="AX3" s="131" t="s">
        <v>94</v>
      </c>
      <c r="AY3" s="131"/>
      <c r="AZ3" s="131" t="s">
        <v>75</v>
      </c>
      <c r="BA3" s="131"/>
      <c r="BB3" s="131" t="s">
        <v>74</v>
      </c>
      <c r="BC3" s="131"/>
      <c r="BD3" s="131" t="s">
        <v>95</v>
      </c>
      <c r="BE3" s="131"/>
      <c r="BF3" s="131" t="s">
        <v>96</v>
      </c>
      <c r="BG3" s="131"/>
      <c r="BH3" s="131" t="s">
        <v>97</v>
      </c>
      <c r="BI3" s="131"/>
      <c r="BJ3" s="131" t="s">
        <v>98</v>
      </c>
      <c r="BK3" s="131"/>
      <c r="BL3" s="131" t="s">
        <v>99</v>
      </c>
      <c r="BM3" s="131"/>
      <c r="BN3" s="131" t="s">
        <v>100</v>
      </c>
      <c r="BO3" s="131"/>
      <c r="BP3" s="131" t="s">
        <v>101</v>
      </c>
      <c r="BQ3" s="131"/>
      <c r="BR3" s="131" t="s">
        <v>102</v>
      </c>
      <c r="BS3" s="131"/>
      <c r="BT3" s="131" t="s">
        <v>103</v>
      </c>
      <c r="BU3" s="131"/>
      <c r="BV3" s="131" t="s">
        <v>104</v>
      </c>
      <c r="BW3" s="131"/>
      <c r="BX3" s="131" t="s">
        <v>105</v>
      </c>
      <c r="BY3" s="131"/>
      <c r="BZ3" s="131" t="s">
        <v>106</v>
      </c>
      <c r="CA3" s="131"/>
      <c r="CB3" s="131" t="s">
        <v>107</v>
      </c>
      <c r="CC3" s="131"/>
      <c r="CD3" s="131" t="s">
        <v>108</v>
      </c>
      <c r="CE3" s="131"/>
      <c r="CF3" s="131" t="s">
        <v>109</v>
      </c>
      <c r="CG3" s="131"/>
      <c r="CH3" s="131" t="s">
        <v>110</v>
      </c>
      <c r="CI3" s="131"/>
      <c r="CJ3" s="131" t="s">
        <v>137</v>
      </c>
      <c r="CK3" s="131"/>
      <c r="CL3" s="131" t="s">
        <v>111</v>
      </c>
      <c r="CM3" s="131"/>
      <c r="CN3" s="131" t="s">
        <v>112</v>
      </c>
      <c r="CO3" s="131"/>
      <c r="CP3" s="131" t="s">
        <v>113</v>
      </c>
      <c r="CQ3" s="131"/>
      <c r="CR3" s="131" t="s">
        <v>114</v>
      </c>
      <c r="CS3" s="131"/>
      <c r="CT3" s="131" t="s">
        <v>115</v>
      </c>
      <c r="CU3" s="131"/>
      <c r="CV3" s="131" t="s">
        <v>138</v>
      </c>
      <c r="CW3" s="131"/>
      <c r="CX3" s="131" t="s">
        <v>139</v>
      </c>
      <c r="CY3" s="131"/>
      <c r="CZ3" s="131" t="s">
        <v>140</v>
      </c>
      <c r="DA3" s="131"/>
      <c r="DB3" s="131" t="s">
        <v>116</v>
      </c>
      <c r="DC3" s="131"/>
    </row>
    <row r="4" spans="1:108" s="65" customFormat="1" ht="60" customHeight="1">
      <c r="A4" s="133"/>
      <c r="B4" s="133"/>
      <c r="C4" s="133"/>
      <c r="D4" s="34" t="s">
        <v>48</v>
      </c>
      <c r="E4" s="34" t="s">
        <v>49</v>
      </c>
      <c r="F4" s="118" t="s">
        <v>49</v>
      </c>
      <c r="G4" s="118" t="s">
        <v>66</v>
      </c>
      <c r="H4" s="34" t="s">
        <v>48</v>
      </c>
      <c r="I4" s="34" t="s">
        <v>49</v>
      </c>
      <c r="J4" s="34" t="s">
        <v>48</v>
      </c>
      <c r="K4" s="34" t="s">
        <v>49</v>
      </c>
      <c r="L4" s="35" t="s">
        <v>48</v>
      </c>
      <c r="M4" s="35" t="s">
        <v>49</v>
      </c>
      <c r="N4" s="35" t="s">
        <v>48</v>
      </c>
      <c r="O4" s="35" t="s">
        <v>49</v>
      </c>
      <c r="P4" s="35" t="s">
        <v>48</v>
      </c>
      <c r="Q4" s="35" t="s">
        <v>49</v>
      </c>
      <c r="R4" s="35" t="s">
        <v>48</v>
      </c>
      <c r="S4" s="36" t="s">
        <v>49</v>
      </c>
      <c r="T4" s="35" t="s">
        <v>48</v>
      </c>
      <c r="U4" s="36" t="s">
        <v>49</v>
      </c>
      <c r="V4" s="35" t="s">
        <v>48</v>
      </c>
      <c r="W4" s="36" t="s">
        <v>49</v>
      </c>
      <c r="X4" s="35" t="s">
        <v>48</v>
      </c>
      <c r="Y4" s="36" t="s">
        <v>49</v>
      </c>
      <c r="Z4" s="35" t="s">
        <v>48</v>
      </c>
      <c r="AA4" s="36" t="s">
        <v>49</v>
      </c>
      <c r="AB4" s="35" t="s">
        <v>48</v>
      </c>
      <c r="AC4" s="36" t="s">
        <v>49</v>
      </c>
      <c r="AD4" s="35" t="s">
        <v>48</v>
      </c>
      <c r="AE4" s="36" t="s">
        <v>49</v>
      </c>
      <c r="AF4" s="35" t="s">
        <v>48</v>
      </c>
      <c r="AG4" s="36" t="s">
        <v>49</v>
      </c>
      <c r="AH4" s="35" t="s">
        <v>48</v>
      </c>
      <c r="AI4" s="36" t="s">
        <v>49</v>
      </c>
      <c r="AJ4" s="35" t="s">
        <v>48</v>
      </c>
      <c r="AK4" s="36" t="s">
        <v>49</v>
      </c>
      <c r="AL4" s="35" t="s">
        <v>48</v>
      </c>
      <c r="AM4" s="36" t="s">
        <v>49</v>
      </c>
      <c r="AN4" s="35" t="s">
        <v>48</v>
      </c>
      <c r="AO4" s="36" t="s">
        <v>49</v>
      </c>
      <c r="AP4" s="35" t="s">
        <v>48</v>
      </c>
      <c r="AQ4" s="36" t="s">
        <v>49</v>
      </c>
      <c r="AR4" s="35" t="s">
        <v>48</v>
      </c>
      <c r="AS4" s="36" t="s">
        <v>49</v>
      </c>
      <c r="AT4" s="35" t="s">
        <v>48</v>
      </c>
      <c r="AU4" s="36" t="s">
        <v>49</v>
      </c>
      <c r="AV4" s="35" t="s">
        <v>48</v>
      </c>
      <c r="AW4" s="36" t="s">
        <v>49</v>
      </c>
      <c r="AX4" s="35" t="s">
        <v>48</v>
      </c>
      <c r="AY4" s="36" t="s">
        <v>49</v>
      </c>
      <c r="AZ4" s="35" t="s">
        <v>48</v>
      </c>
      <c r="BA4" s="36" t="s">
        <v>49</v>
      </c>
      <c r="BB4" s="35" t="s">
        <v>48</v>
      </c>
      <c r="BC4" s="36" t="s">
        <v>49</v>
      </c>
      <c r="BD4" s="35" t="s">
        <v>48</v>
      </c>
      <c r="BE4" s="36" t="s">
        <v>49</v>
      </c>
      <c r="BF4" s="35" t="s">
        <v>48</v>
      </c>
      <c r="BG4" s="36" t="s">
        <v>49</v>
      </c>
      <c r="BH4" s="35" t="s">
        <v>48</v>
      </c>
      <c r="BI4" s="36" t="s">
        <v>49</v>
      </c>
      <c r="BJ4" s="35" t="s">
        <v>48</v>
      </c>
      <c r="BK4" s="36" t="s">
        <v>49</v>
      </c>
      <c r="BL4" s="35" t="s">
        <v>48</v>
      </c>
      <c r="BM4" s="36" t="s">
        <v>49</v>
      </c>
      <c r="BN4" s="35" t="s">
        <v>48</v>
      </c>
      <c r="BO4" s="36" t="s">
        <v>49</v>
      </c>
      <c r="BP4" s="35" t="s">
        <v>48</v>
      </c>
      <c r="BQ4" s="36" t="s">
        <v>49</v>
      </c>
      <c r="BR4" s="35" t="s">
        <v>48</v>
      </c>
      <c r="BS4" s="36" t="s">
        <v>49</v>
      </c>
      <c r="BT4" s="35" t="s">
        <v>48</v>
      </c>
      <c r="BU4" s="36" t="s">
        <v>49</v>
      </c>
      <c r="BV4" s="35" t="s">
        <v>48</v>
      </c>
      <c r="BW4" s="36" t="s">
        <v>49</v>
      </c>
      <c r="BX4" s="35" t="s">
        <v>48</v>
      </c>
      <c r="BY4" s="36" t="s">
        <v>49</v>
      </c>
      <c r="BZ4" s="35" t="s">
        <v>48</v>
      </c>
      <c r="CA4" s="36" t="s">
        <v>49</v>
      </c>
      <c r="CB4" s="35" t="s">
        <v>48</v>
      </c>
      <c r="CC4" s="36" t="s">
        <v>49</v>
      </c>
      <c r="CD4" s="35" t="s">
        <v>48</v>
      </c>
      <c r="CE4" s="36" t="s">
        <v>49</v>
      </c>
      <c r="CF4" s="35" t="s">
        <v>48</v>
      </c>
      <c r="CG4" s="36" t="s">
        <v>49</v>
      </c>
      <c r="CH4" s="35" t="s">
        <v>48</v>
      </c>
      <c r="CI4" s="36" t="s">
        <v>49</v>
      </c>
      <c r="CJ4" s="35" t="s">
        <v>48</v>
      </c>
      <c r="CK4" s="36" t="s">
        <v>49</v>
      </c>
      <c r="CL4" s="35" t="s">
        <v>48</v>
      </c>
      <c r="CM4" s="36" t="s">
        <v>49</v>
      </c>
      <c r="CN4" s="35" t="s">
        <v>48</v>
      </c>
      <c r="CO4" s="36" t="s">
        <v>49</v>
      </c>
      <c r="CP4" s="35" t="s">
        <v>48</v>
      </c>
      <c r="CQ4" s="36" t="s">
        <v>49</v>
      </c>
      <c r="CR4" s="35" t="s">
        <v>48</v>
      </c>
      <c r="CS4" s="36" t="s">
        <v>49</v>
      </c>
      <c r="CT4" s="35" t="s">
        <v>48</v>
      </c>
      <c r="CU4" s="36" t="s">
        <v>49</v>
      </c>
      <c r="CV4" s="35" t="s">
        <v>48</v>
      </c>
      <c r="CW4" s="36" t="s">
        <v>49</v>
      </c>
      <c r="CX4" s="35" t="s">
        <v>48</v>
      </c>
      <c r="CY4" s="36" t="s">
        <v>49</v>
      </c>
      <c r="CZ4" s="35" t="s">
        <v>48</v>
      </c>
      <c r="DA4" s="36" t="s">
        <v>49</v>
      </c>
      <c r="DB4" s="35" t="s">
        <v>48</v>
      </c>
      <c r="DC4" s="36" t="s">
        <v>49</v>
      </c>
    </row>
    <row r="5" spans="1:108" s="61" customFormat="1" ht="49.5" customHeight="1">
      <c r="A5" s="59" t="s">
        <v>7</v>
      </c>
      <c r="B5" s="79"/>
      <c r="C5" s="58"/>
      <c r="D5" s="80">
        <f>SUM(D6)</f>
        <v>2814.5</v>
      </c>
      <c r="E5" s="81">
        <f>SUM(E6)</f>
        <v>0</v>
      </c>
      <c r="F5" s="119"/>
      <c r="G5" s="119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/>
      <c r="T5" s="82"/>
      <c r="U5" s="83"/>
      <c r="V5" s="82"/>
      <c r="W5" s="83"/>
      <c r="X5" s="82"/>
      <c r="Y5" s="83"/>
      <c r="Z5" s="84"/>
      <c r="AA5" s="85"/>
      <c r="AB5" s="84"/>
      <c r="AC5" s="85"/>
      <c r="AD5" s="84"/>
      <c r="AE5" s="85"/>
      <c r="AF5" s="84"/>
      <c r="AG5" s="85"/>
      <c r="AH5" s="84"/>
      <c r="AI5" s="85"/>
      <c r="AJ5" s="84"/>
      <c r="AK5" s="86"/>
      <c r="AL5" s="87"/>
      <c r="AM5" s="86"/>
      <c r="AN5" s="87"/>
      <c r="AO5" s="86"/>
      <c r="AP5" s="87"/>
      <c r="AQ5" s="86"/>
      <c r="AR5" s="87"/>
      <c r="AS5" s="86"/>
      <c r="AT5" s="87"/>
      <c r="AU5" s="86"/>
      <c r="AV5" s="84"/>
      <c r="AW5" s="85"/>
      <c r="AX5" s="84"/>
      <c r="AY5" s="86"/>
      <c r="AZ5" s="88"/>
      <c r="BA5" s="86"/>
      <c r="BB5" s="82"/>
      <c r="BC5" s="83"/>
      <c r="BD5" s="84"/>
      <c r="BE5" s="85"/>
      <c r="BF5" s="84"/>
      <c r="BG5" s="85"/>
      <c r="BH5" s="84"/>
      <c r="BI5" s="85"/>
      <c r="BJ5" s="84"/>
      <c r="BK5" s="85"/>
      <c r="BL5" s="84"/>
      <c r="BM5" s="85"/>
      <c r="BN5" s="84"/>
      <c r="BO5" s="86"/>
      <c r="BP5" s="87"/>
      <c r="BQ5" s="86"/>
      <c r="BR5" s="87"/>
      <c r="BS5" s="86"/>
      <c r="BT5" s="87"/>
      <c r="BU5" s="86"/>
      <c r="BV5" s="87"/>
      <c r="BW5" s="86"/>
      <c r="BX5" s="84"/>
      <c r="BY5" s="85"/>
      <c r="BZ5" s="87"/>
      <c r="CA5" s="86"/>
      <c r="CB5" s="87"/>
      <c r="CC5" s="86"/>
      <c r="CD5" s="84"/>
      <c r="CE5" s="85"/>
      <c r="CF5" s="84"/>
      <c r="CG5" s="85"/>
      <c r="CH5" s="84"/>
      <c r="CI5" s="85"/>
      <c r="CJ5" s="84"/>
      <c r="CK5" s="85"/>
      <c r="CL5" s="87"/>
      <c r="CM5" s="89"/>
      <c r="CN5" s="87"/>
      <c r="CO5" s="89"/>
      <c r="CP5" s="87"/>
      <c r="CQ5" s="89"/>
      <c r="CR5" s="87"/>
      <c r="CS5" s="89"/>
      <c r="CT5" s="90"/>
      <c r="CU5" s="89"/>
      <c r="CV5" s="90"/>
      <c r="CW5" s="89"/>
      <c r="CX5" s="87"/>
      <c r="CY5" s="89"/>
      <c r="CZ5" s="87"/>
      <c r="DA5" s="89"/>
      <c r="DB5" s="87"/>
      <c r="DC5" s="89"/>
      <c r="DD5" s="60"/>
    </row>
    <row r="6" spans="1:108" s="61" customFormat="1" ht="18.75" customHeight="1">
      <c r="A6" s="49" t="s">
        <v>23</v>
      </c>
      <c r="B6" s="68"/>
      <c r="C6" s="14" t="s">
        <v>50</v>
      </c>
      <c r="D6" s="53">
        <f>H6+J6+L6+N6+P6+R6+T6+V6+X6+Z6+AB6+AD6+AF6+AH6+AJ6+AL6+AN6+AP6+AR6+AT6+AV6+AX6+AZ6+BB6+BD6+BF6+BH6+BJ6+BL6+BN6+BP6+BR6+BT6+BV6+BX6+BZ6+CB6+CD6++CF6+CH6+CJ6+CL6+CN6+CP6+CR6+CT6+CV6+CX6+CZ6+DB6</f>
        <v>2814.5</v>
      </c>
      <c r="E6" s="54">
        <f>I6+K6+M6+O6+Q6+S6+U6+W6+Y6+AA6+AC6+AE6+AG6+AI6+AK6+AM6+AO6+AQ6+AS6+AU6+AW6+AY6+BA6+BC6+BE6+BG6+BI6+BK6+BM6+BO6+BQ6+BS6+BU6+BW6+BY6+CA6+CC6+CE6++CG6+CI6+CK6+CM6+CO6+CQ6+CS6+CU6+CW6+CY6+DA6+DC6</f>
        <v>0</v>
      </c>
      <c r="F6" s="120">
        <f>ROUND((G6*D6),2)</f>
        <v>88375.3</v>
      </c>
      <c r="G6" s="121">
        <v>31.4</v>
      </c>
      <c r="H6" s="15">
        <v>190</v>
      </c>
      <c r="I6" s="55">
        <f>ROUND(($B6*H6),2)</f>
        <v>0</v>
      </c>
      <c r="J6" s="15"/>
      <c r="K6" s="55">
        <f>ROUND(($B6*J6),2)</f>
        <v>0</v>
      </c>
      <c r="L6" s="15">
        <v>250</v>
      </c>
      <c r="M6" s="55">
        <f>ROUND(($B6*L6),2)</f>
        <v>0</v>
      </c>
      <c r="N6" s="15">
        <v>250</v>
      </c>
      <c r="O6" s="55">
        <f>ROUND(($B6*N6),2)</f>
        <v>0</v>
      </c>
      <c r="P6" s="15"/>
      <c r="Q6" s="55">
        <f>ROUND(($B6*P6),2)</f>
        <v>0</v>
      </c>
      <c r="R6" s="15">
        <v>60</v>
      </c>
      <c r="S6" s="55">
        <f>ROUND(($B6*R6),2)</f>
        <v>0</v>
      </c>
      <c r="T6" s="15">
        <v>20</v>
      </c>
      <c r="U6" s="55">
        <f>ROUND(($B6*T6),2)</f>
        <v>0</v>
      </c>
      <c r="V6" s="15"/>
      <c r="W6" s="55">
        <f>ROUND(($B6*V6),2)</f>
        <v>0</v>
      </c>
      <c r="X6" s="15">
        <v>100</v>
      </c>
      <c r="Y6" s="55">
        <f>ROUND(($B6*X6),2)</f>
        <v>0</v>
      </c>
      <c r="Z6" s="17">
        <v>23</v>
      </c>
      <c r="AA6" s="54">
        <f>ROUND(($B6*Z6),2)</f>
        <v>0</v>
      </c>
      <c r="AB6" s="15">
        <f>110+10</f>
        <v>120</v>
      </c>
      <c r="AC6" s="55">
        <f>ROUND(($B6*AB6),2)</f>
        <v>0</v>
      </c>
      <c r="AD6" s="15"/>
      <c r="AE6" s="55">
        <f>ROUND(($B6*AD6),2)</f>
        <v>0</v>
      </c>
      <c r="AF6" s="15">
        <f>150+21</f>
        <v>171</v>
      </c>
      <c r="AG6" s="55">
        <f>ROUND(($B6*AF6),2)</f>
        <v>0</v>
      </c>
      <c r="AH6" s="15">
        <v>70</v>
      </c>
      <c r="AI6" s="55">
        <f>ROUND(($B6*AH6),2)</f>
        <v>0</v>
      </c>
      <c r="AJ6" s="15"/>
      <c r="AK6" s="55">
        <f>ROUND(($B6*AJ6),2)</f>
        <v>0</v>
      </c>
      <c r="AL6" s="15">
        <v>23</v>
      </c>
      <c r="AM6" s="55">
        <f>ROUND(($B6*AL6),2)</f>
        <v>0</v>
      </c>
      <c r="AN6" s="15"/>
      <c r="AO6" s="55">
        <f>ROUND(($B6*AN6),2)</f>
        <v>0</v>
      </c>
      <c r="AP6" s="15">
        <v>90</v>
      </c>
      <c r="AQ6" s="55">
        <f>ROUND(($B6*AP6),2)</f>
        <v>0</v>
      </c>
      <c r="AR6" s="15">
        <v>50</v>
      </c>
      <c r="AS6" s="55">
        <f>ROUND(($B6*AR6),2)</f>
        <v>0</v>
      </c>
      <c r="AT6" s="17">
        <v>67</v>
      </c>
      <c r="AU6" s="54">
        <f>ROUND(($B6*AT6),2)</f>
        <v>0</v>
      </c>
      <c r="AV6" s="19">
        <v>150</v>
      </c>
      <c r="AW6" s="56">
        <f>ROUND(($B6*AV6),2)</f>
        <v>0</v>
      </c>
      <c r="AX6" s="19">
        <v>34</v>
      </c>
      <c r="AY6" s="56">
        <f>ROUND(($B6*AX6),2)</f>
        <v>0</v>
      </c>
      <c r="AZ6" s="19">
        <f>23+88+23</f>
        <v>134</v>
      </c>
      <c r="BA6" s="69">
        <f>ROUND(($B6*AZ6),2)</f>
        <v>0</v>
      </c>
      <c r="BB6" s="127">
        <v>40</v>
      </c>
      <c r="BC6" s="55">
        <f>ROUND(($B6*BB6),2)</f>
        <v>0</v>
      </c>
      <c r="BD6" s="17">
        <v>62.5</v>
      </c>
      <c r="BE6" s="54">
        <f>ROUND(($B6*BD6),2)</f>
        <v>0</v>
      </c>
      <c r="BF6" s="15">
        <v>47.5</v>
      </c>
      <c r="BG6" s="55">
        <f>ROUND(($B6*BF6),2)</f>
        <v>0</v>
      </c>
      <c r="BH6" s="15"/>
      <c r="BI6" s="55">
        <f>ROUND(($B6*BH6),2)</f>
        <v>0</v>
      </c>
      <c r="BJ6" s="15">
        <v>20</v>
      </c>
      <c r="BK6" s="55">
        <f>ROUND(($B6*BJ6),2)</f>
        <v>0</v>
      </c>
      <c r="BL6" s="15">
        <v>16</v>
      </c>
      <c r="BM6" s="55">
        <f>ROUND(($B6*BL6),2)</f>
        <v>0</v>
      </c>
      <c r="BN6" s="15">
        <v>96.7</v>
      </c>
      <c r="BO6" s="55">
        <f>ROUND(($B6*BN6),2)</f>
        <v>0</v>
      </c>
      <c r="BP6" s="15">
        <f>53+24.5</f>
        <v>77.5</v>
      </c>
      <c r="BQ6" s="54">
        <f>ROUND(($B6*BP6),2)</f>
        <v>0</v>
      </c>
      <c r="BR6" s="19">
        <f>16+93+26.3</f>
        <v>135.30000000000001</v>
      </c>
      <c r="BS6" s="69">
        <f>ROUND(($B6*BR6),2)</f>
        <v>0</v>
      </c>
      <c r="BT6" s="19">
        <f>34+4</f>
        <v>38</v>
      </c>
      <c r="BU6" s="69">
        <f>ROUND(($B6*BT6),2)</f>
        <v>0</v>
      </c>
      <c r="BV6" s="18"/>
      <c r="BW6" s="69">
        <f>ROUND(($B6*BV6),2)</f>
        <v>0</v>
      </c>
      <c r="BX6" s="19">
        <v>15</v>
      </c>
      <c r="BY6" s="56">
        <f>ROUND(($B6*BX6),2)</f>
        <v>0</v>
      </c>
      <c r="BZ6" s="70"/>
      <c r="CA6" s="69">
        <f>ROUND(($B6*BZ6),2)</f>
        <v>0</v>
      </c>
      <c r="CB6" s="70">
        <v>106</v>
      </c>
      <c r="CC6" s="69">
        <f>ROUND(($B6*CB6),2)</f>
        <v>0</v>
      </c>
      <c r="CD6" s="70">
        <v>8</v>
      </c>
      <c r="CE6" s="56">
        <f>ROUND(($B6*CD6),2)</f>
        <v>0</v>
      </c>
      <c r="CF6" s="70"/>
      <c r="CG6" s="56">
        <f>ROUND(($B6*CF6),2)</f>
        <v>0</v>
      </c>
      <c r="CH6" s="70">
        <v>12</v>
      </c>
      <c r="CI6" s="56">
        <f>ROUND(($B6*CH6),2)</f>
        <v>0</v>
      </c>
      <c r="CJ6" s="70">
        <v>18</v>
      </c>
      <c r="CK6" s="56">
        <f>ROUND(($B6*CJ6),2)</f>
        <v>0</v>
      </c>
      <c r="CL6" s="19"/>
      <c r="CM6" s="55">
        <f>ROUND(($B6*CL6),2)</f>
        <v>0</v>
      </c>
      <c r="CN6" s="15">
        <v>95</v>
      </c>
      <c r="CO6" s="55">
        <f>ROUND(($B6*CN6),2)</f>
        <v>0</v>
      </c>
      <c r="CP6" s="18">
        <v>20</v>
      </c>
      <c r="CQ6" s="54">
        <f>ROUND(($B6*CP6),2)</f>
        <v>0</v>
      </c>
      <c r="CR6" s="18">
        <f>70+28</f>
        <v>98</v>
      </c>
      <c r="CS6" s="54">
        <f>ROUND(($B6*CR6),2)</f>
        <v>0</v>
      </c>
      <c r="CT6" s="19">
        <f>10</f>
        <v>10</v>
      </c>
      <c r="CU6" s="54">
        <f>ROUND(($B6*CT6),2)</f>
        <v>0</v>
      </c>
      <c r="CV6" s="20">
        <v>46</v>
      </c>
      <c r="CW6" s="54">
        <f>ROUND(($B6*CV6),2)</f>
        <v>0</v>
      </c>
      <c r="CX6" s="18">
        <f>6+16</f>
        <v>22</v>
      </c>
      <c r="CY6" s="54">
        <f>ROUND(($B6*CX6),2)</f>
        <v>0</v>
      </c>
      <c r="CZ6" s="18">
        <f>14+15</f>
        <v>29</v>
      </c>
      <c r="DA6" s="54">
        <f>ROUND(($B6*CZ6),2)</f>
        <v>0</v>
      </c>
      <c r="DB6" s="18"/>
      <c r="DC6" s="54">
        <f>ROUND(($B6*DB6),2)</f>
        <v>0</v>
      </c>
      <c r="DD6" s="60"/>
    </row>
    <row r="7" spans="1:108" s="61" customFormat="1" ht="18.75" customHeight="1">
      <c r="A7" s="91" t="s">
        <v>43</v>
      </c>
      <c r="B7" s="92"/>
      <c r="C7" s="93"/>
      <c r="D7" s="94">
        <f>SUM(D8)</f>
        <v>1018</v>
      </c>
      <c r="E7" s="95">
        <f>E8</f>
        <v>0</v>
      </c>
      <c r="F7" s="121"/>
      <c r="G7" s="122"/>
      <c r="H7" s="97"/>
      <c r="I7" s="98"/>
      <c r="J7" s="97"/>
      <c r="K7" s="98"/>
      <c r="L7" s="97"/>
      <c r="M7" s="98"/>
      <c r="N7" s="97"/>
      <c r="O7" s="98"/>
      <c r="P7" s="97"/>
      <c r="Q7" s="98"/>
      <c r="R7" s="97"/>
      <c r="S7" s="98"/>
      <c r="T7" s="97"/>
      <c r="U7" s="98"/>
      <c r="V7" s="97"/>
      <c r="W7" s="98"/>
      <c r="X7" s="97"/>
      <c r="Y7" s="98"/>
      <c r="Z7" s="99"/>
      <c r="AA7" s="96"/>
      <c r="AB7" s="97"/>
      <c r="AC7" s="98"/>
      <c r="AD7" s="97"/>
      <c r="AE7" s="98"/>
      <c r="AF7" s="97"/>
      <c r="AG7" s="98"/>
      <c r="AH7" s="97"/>
      <c r="AI7" s="98"/>
      <c r="AJ7" s="97"/>
      <c r="AK7" s="98"/>
      <c r="AL7" s="97"/>
      <c r="AM7" s="98"/>
      <c r="AN7" s="97"/>
      <c r="AO7" s="98"/>
      <c r="AP7" s="97"/>
      <c r="AQ7" s="98"/>
      <c r="AR7" s="97"/>
      <c r="AS7" s="98"/>
      <c r="AT7" s="99"/>
      <c r="AU7" s="96"/>
      <c r="AV7" s="100"/>
      <c r="AW7" s="101"/>
      <c r="AX7" s="100"/>
      <c r="AY7" s="101"/>
      <c r="AZ7" s="102"/>
      <c r="BA7" s="103"/>
      <c r="BB7" s="97"/>
      <c r="BC7" s="98"/>
      <c r="BD7" s="99"/>
      <c r="BE7" s="96"/>
      <c r="BF7" s="97"/>
      <c r="BG7" s="98"/>
      <c r="BH7" s="97"/>
      <c r="BI7" s="98"/>
      <c r="BJ7" s="97"/>
      <c r="BK7" s="98"/>
      <c r="BL7" s="97"/>
      <c r="BM7" s="98"/>
      <c r="BN7" s="97"/>
      <c r="BO7" s="98"/>
      <c r="BP7" s="97"/>
      <c r="BQ7" s="96"/>
      <c r="BR7" s="97"/>
      <c r="BS7" s="103"/>
      <c r="BT7" s="100"/>
      <c r="BU7" s="103"/>
      <c r="BV7" s="100"/>
      <c r="BW7" s="103"/>
      <c r="BX7" s="100"/>
      <c r="BY7" s="101"/>
      <c r="BZ7" s="100"/>
      <c r="CA7" s="103"/>
      <c r="CB7" s="100"/>
      <c r="CC7" s="103"/>
      <c r="CD7" s="100"/>
      <c r="CE7" s="101"/>
      <c r="CF7" s="100"/>
      <c r="CG7" s="101"/>
      <c r="CH7" s="100"/>
      <c r="CI7" s="101"/>
      <c r="CJ7" s="100"/>
      <c r="CK7" s="101"/>
      <c r="CL7" s="100"/>
      <c r="CM7" s="98"/>
      <c r="CN7" s="100"/>
      <c r="CO7" s="98"/>
      <c r="CP7" s="100"/>
      <c r="CQ7" s="96"/>
      <c r="CR7" s="100"/>
      <c r="CS7" s="96"/>
      <c r="CT7" s="104"/>
      <c r="CU7" s="96"/>
      <c r="CV7" s="104"/>
      <c r="CW7" s="96"/>
      <c r="CX7" s="100"/>
      <c r="CY7" s="96"/>
      <c r="CZ7" s="100"/>
      <c r="DA7" s="96"/>
      <c r="DB7" s="100"/>
      <c r="DC7" s="96"/>
      <c r="DD7" s="60"/>
    </row>
    <row r="8" spans="1:108" s="61" customFormat="1" ht="17.25" customHeight="1">
      <c r="A8" s="49" t="s">
        <v>24</v>
      </c>
      <c r="B8" s="68"/>
      <c r="C8" s="14" t="s">
        <v>50</v>
      </c>
      <c r="D8" s="53">
        <f>H8+J8+L8+N8+P8+R8+T8+V8+X8+Z8+AB8+AD8+AF8+AH8+AJ8+AL8+AN8+AP8+AR8+AT8+AV8+AX8+AZ8+BB8+BD8+BF8+BH8+BJ8+BL8+BN8+BP8+BR8+BT8+BV8+BX8+BZ8+CB8+CD8++CF8+CH8+CJ8+CL8+CN8+CP8+CR8+CT8+CV8+CX8+CZ8+DB8</f>
        <v>1018</v>
      </c>
      <c r="E8" s="54">
        <f>I8+K8+M8+O8+Q8+S8+U8+W8+Y8+AA8+AC8+AE8+AG8+AI8+AK8+AM8+AO8+AQ8+AS8+AU8+AW8+AY8+BA8+BC8+BE8+BG8+BI8+BK8+BM8+BO8+BQ8+BS8+BU8+BW8+BY8+CA8+CC8+CE8++CG8+CI8+CK8+CM8+CO8+CQ8+CS8+CU8+CW8+CY8+DA8+DC8</f>
        <v>0</v>
      </c>
      <c r="F8" s="120">
        <f>ROUND((G8*D8),2)</f>
        <v>75332</v>
      </c>
      <c r="G8" s="121">
        <v>74</v>
      </c>
      <c r="H8" s="15">
        <v>25</v>
      </c>
      <c r="I8" s="55">
        <f>ROUND(($B8*H8),2)</f>
        <v>0</v>
      </c>
      <c r="J8" s="15">
        <v>70</v>
      </c>
      <c r="K8" s="55">
        <f>ROUND(($B8*J8),2)</f>
        <v>0</v>
      </c>
      <c r="L8" s="15">
        <v>60</v>
      </c>
      <c r="M8" s="55">
        <f>ROUND(($B8*L8),2)</f>
        <v>0</v>
      </c>
      <c r="N8" s="15">
        <v>45</v>
      </c>
      <c r="O8" s="55">
        <f>ROUND(($B8*N8),2)</f>
        <v>0</v>
      </c>
      <c r="P8" s="15">
        <v>60</v>
      </c>
      <c r="Q8" s="55">
        <f>ROUND(($B8*P8),2)</f>
        <v>0</v>
      </c>
      <c r="R8" s="15">
        <v>15</v>
      </c>
      <c r="S8" s="55">
        <f>ROUND(($B8*R8),2)</f>
        <v>0</v>
      </c>
      <c r="T8" s="15">
        <v>5</v>
      </c>
      <c r="U8" s="55">
        <f>ROUND(($B8*T8),2)</f>
        <v>0</v>
      </c>
      <c r="V8" s="15">
        <v>20</v>
      </c>
      <c r="W8" s="55">
        <f>ROUND(($B8*V8),2)</f>
        <v>0</v>
      </c>
      <c r="X8" s="15">
        <v>20</v>
      </c>
      <c r="Y8" s="55">
        <f>ROUND(($B8*X8),2)</f>
        <v>0</v>
      </c>
      <c r="Z8" s="17">
        <v>20</v>
      </c>
      <c r="AA8" s="54">
        <f>ROUND(($B8*Z8),2)</f>
        <v>0</v>
      </c>
      <c r="AB8" s="15">
        <v>20</v>
      </c>
      <c r="AC8" s="55">
        <f>ROUND(($B8*AB8),2)</f>
        <v>0</v>
      </c>
      <c r="AD8" s="15">
        <v>15</v>
      </c>
      <c r="AE8" s="55">
        <f>ROUND(($B8*AD8),2)</f>
        <v>0</v>
      </c>
      <c r="AF8" s="15">
        <v>22</v>
      </c>
      <c r="AG8" s="55">
        <f>ROUND(($B8*AF8),2)</f>
        <v>0</v>
      </c>
      <c r="AH8" s="15">
        <v>10</v>
      </c>
      <c r="AI8" s="55">
        <f>ROUND(($B8*AH8),2)</f>
        <v>0</v>
      </c>
      <c r="AJ8" s="15">
        <v>20</v>
      </c>
      <c r="AK8" s="55">
        <f>ROUND(($B8*AJ8),2)</f>
        <v>0</v>
      </c>
      <c r="AL8" s="15">
        <v>3.2</v>
      </c>
      <c r="AM8" s="55">
        <f>ROUND(($B8*AL8),2)</f>
        <v>0</v>
      </c>
      <c r="AN8" s="15">
        <v>5</v>
      </c>
      <c r="AO8" s="55">
        <f>ROUND(($B8*AN8),2)</f>
        <v>0</v>
      </c>
      <c r="AP8" s="15">
        <v>16</v>
      </c>
      <c r="AQ8" s="55">
        <f>ROUND(($B8*AP8),2)</f>
        <v>0</v>
      </c>
      <c r="AR8" s="15"/>
      <c r="AS8" s="55">
        <f>ROUND(($B8*AR8),2)</f>
        <v>0</v>
      </c>
      <c r="AT8" s="17">
        <v>21.5</v>
      </c>
      <c r="AU8" s="54">
        <f>ROUND(($B8*AT8),2)</f>
        <v>0</v>
      </c>
      <c r="AV8" s="19">
        <v>30</v>
      </c>
      <c r="AW8" s="56">
        <f>ROUND(($B8*AV8),2)</f>
        <v>0</v>
      </c>
      <c r="AX8" s="19">
        <v>19</v>
      </c>
      <c r="AY8" s="56">
        <f>ROUND(($B8*AX8),2)</f>
        <v>0</v>
      </c>
      <c r="AZ8" s="19">
        <f>6+18.5</f>
        <v>24.5</v>
      </c>
      <c r="BA8" s="69">
        <f>ROUND(($B8*AZ8),2)</f>
        <v>0</v>
      </c>
      <c r="BB8" s="15"/>
      <c r="BC8" s="55">
        <f>ROUND(($B8*BB8),2)</f>
        <v>0</v>
      </c>
      <c r="BD8" s="17"/>
      <c r="BE8" s="54">
        <f>ROUND(($B8*BD8),2)</f>
        <v>0</v>
      </c>
      <c r="BF8" s="15"/>
      <c r="BG8" s="55">
        <f>ROUND(($B8*BF8),2)</f>
        <v>0</v>
      </c>
      <c r="BH8" s="15">
        <v>35</v>
      </c>
      <c r="BI8" s="55">
        <f>ROUND(($B8*BH8),2)</f>
        <v>0</v>
      </c>
      <c r="BJ8" s="15">
        <v>17.5</v>
      </c>
      <c r="BK8" s="55">
        <f>ROUND(($B8*BJ8),2)</f>
        <v>0</v>
      </c>
      <c r="BL8" s="15"/>
      <c r="BM8" s="55">
        <f>ROUND(($B8*BL8),2)</f>
        <v>0</v>
      </c>
      <c r="BN8" s="15">
        <v>20.5</v>
      </c>
      <c r="BO8" s="55">
        <f>ROUND(($B8*BN8),2)</f>
        <v>0</v>
      </c>
      <c r="BP8" s="15">
        <v>6</v>
      </c>
      <c r="BQ8" s="54">
        <f>ROUND(($B8*BP8),2)</f>
        <v>0</v>
      </c>
      <c r="BR8" s="15">
        <f>2.3+16</f>
        <v>18.3</v>
      </c>
      <c r="BS8" s="69">
        <f>ROUND(($B8*BR8),2)</f>
        <v>0</v>
      </c>
      <c r="BT8" s="19">
        <v>7</v>
      </c>
      <c r="BU8" s="69">
        <f>ROUND(($B8*BT8),2)</f>
        <v>0</v>
      </c>
      <c r="BV8" s="18">
        <v>9</v>
      </c>
      <c r="BW8" s="69">
        <f>ROUND(($B8*BV8),2)</f>
        <v>0</v>
      </c>
      <c r="BX8" s="19">
        <v>7</v>
      </c>
      <c r="BY8" s="56">
        <f>ROUND(($B8*BX8),2)</f>
        <v>0</v>
      </c>
      <c r="BZ8" s="18">
        <v>172</v>
      </c>
      <c r="CA8" s="69">
        <f>ROUND(($B8*BZ8),2)</f>
        <v>0</v>
      </c>
      <c r="CB8" s="18">
        <v>20</v>
      </c>
      <c r="CC8" s="69">
        <f>ROUND(($B8*CB8),2)</f>
        <v>0</v>
      </c>
      <c r="CD8" s="19"/>
      <c r="CE8" s="56">
        <f>ROUND(($B8*CD8),2)</f>
        <v>0</v>
      </c>
      <c r="CF8" s="19">
        <v>14</v>
      </c>
      <c r="CG8" s="56">
        <f>ROUND(($B8*CF8),2)</f>
        <v>0</v>
      </c>
      <c r="CH8" s="19">
        <v>4</v>
      </c>
      <c r="CI8" s="56">
        <f>ROUND(($B8*CH8),2)</f>
        <v>0</v>
      </c>
      <c r="CJ8" s="19">
        <v>11</v>
      </c>
      <c r="CK8" s="56">
        <f>ROUND(($B8*CJ8),2)</f>
        <v>0</v>
      </c>
      <c r="CL8" s="19">
        <v>35</v>
      </c>
      <c r="CM8" s="55">
        <f>ROUND(($B8*CL8),2)</f>
        <v>0</v>
      </c>
      <c r="CN8" s="15">
        <v>31</v>
      </c>
      <c r="CO8" s="55">
        <f>ROUND(($B8*CN8),2)</f>
        <v>0</v>
      </c>
      <c r="CP8" s="15">
        <v>8</v>
      </c>
      <c r="CQ8" s="54">
        <f>ROUND(($B8*CP8),2)</f>
        <v>0</v>
      </c>
      <c r="CR8" s="18"/>
      <c r="CS8" s="54">
        <f>ROUND(($B8*CR8),2)</f>
        <v>0</v>
      </c>
      <c r="CT8" s="20">
        <v>4.5</v>
      </c>
      <c r="CU8" s="54">
        <f>ROUND(($B8*CT8),2)</f>
        <v>0</v>
      </c>
      <c r="CV8" s="20">
        <v>10</v>
      </c>
      <c r="CW8" s="54">
        <f>ROUND(($B8*CV8),2)</f>
        <v>0</v>
      </c>
      <c r="CX8" s="18">
        <f>6</f>
        <v>6</v>
      </c>
      <c r="CY8" s="54">
        <f>ROUND(($B8*CX8),2)</f>
        <v>0</v>
      </c>
      <c r="CZ8" s="18">
        <v>9</v>
      </c>
      <c r="DA8" s="54">
        <f>ROUND(($B8*CZ8),2)</f>
        <v>0</v>
      </c>
      <c r="DB8" s="18">
        <v>27</v>
      </c>
      <c r="DC8" s="54">
        <f>ROUND(($B8*DB8),2)</f>
        <v>0</v>
      </c>
      <c r="DD8" s="60"/>
    </row>
    <row r="9" spans="1:108" s="61" customFormat="1" ht="38.25" customHeight="1">
      <c r="A9" s="59" t="s">
        <v>8</v>
      </c>
      <c r="B9" s="92"/>
      <c r="C9" s="58"/>
      <c r="D9" s="94">
        <f>SUM(D10)</f>
        <v>782</v>
      </c>
      <c r="E9" s="95">
        <f>SUM(E10)</f>
        <v>0</v>
      </c>
      <c r="F9" s="121"/>
      <c r="G9" s="122"/>
      <c r="H9" s="97"/>
      <c r="I9" s="98"/>
      <c r="J9" s="97"/>
      <c r="K9" s="98"/>
      <c r="L9" s="97"/>
      <c r="M9" s="98"/>
      <c r="N9" s="97"/>
      <c r="O9" s="98"/>
      <c r="P9" s="97"/>
      <c r="Q9" s="98"/>
      <c r="R9" s="97"/>
      <c r="S9" s="98"/>
      <c r="T9" s="97"/>
      <c r="U9" s="98"/>
      <c r="V9" s="97"/>
      <c r="W9" s="98"/>
      <c r="X9" s="97"/>
      <c r="Y9" s="98"/>
      <c r="Z9" s="99"/>
      <c r="AA9" s="96"/>
      <c r="AB9" s="97"/>
      <c r="AC9" s="98"/>
      <c r="AD9" s="97"/>
      <c r="AE9" s="98"/>
      <c r="AF9" s="97"/>
      <c r="AG9" s="98"/>
      <c r="AH9" s="97"/>
      <c r="AI9" s="98"/>
      <c r="AJ9" s="97"/>
      <c r="AK9" s="98"/>
      <c r="AL9" s="97"/>
      <c r="AM9" s="98"/>
      <c r="AN9" s="97"/>
      <c r="AO9" s="98"/>
      <c r="AP9" s="97"/>
      <c r="AQ9" s="98"/>
      <c r="AR9" s="97"/>
      <c r="AS9" s="98"/>
      <c r="AT9" s="99"/>
      <c r="AU9" s="96"/>
      <c r="AV9" s="100"/>
      <c r="AW9" s="101"/>
      <c r="AX9" s="100"/>
      <c r="AY9" s="101"/>
      <c r="AZ9" s="102"/>
      <c r="BA9" s="103"/>
      <c r="BB9" s="97"/>
      <c r="BC9" s="98"/>
      <c r="BD9" s="99"/>
      <c r="BE9" s="96"/>
      <c r="BF9" s="97"/>
      <c r="BG9" s="98"/>
      <c r="BH9" s="97"/>
      <c r="BI9" s="98"/>
      <c r="BJ9" s="97"/>
      <c r="BK9" s="98"/>
      <c r="BL9" s="97"/>
      <c r="BM9" s="98"/>
      <c r="BN9" s="97"/>
      <c r="BO9" s="98"/>
      <c r="BP9" s="97"/>
      <c r="BQ9" s="96"/>
      <c r="BR9" s="97"/>
      <c r="BS9" s="103"/>
      <c r="BT9" s="100"/>
      <c r="BU9" s="103"/>
      <c r="BV9" s="100"/>
      <c r="BW9" s="103"/>
      <c r="BX9" s="100"/>
      <c r="BY9" s="101"/>
      <c r="BZ9" s="100"/>
      <c r="CA9" s="103"/>
      <c r="CB9" s="100"/>
      <c r="CC9" s="103"/>
      <c r="CD9" s="100"/>
      <c r="CE9" s="101"/>
      <c r="CF9" s="100"/>
      <c r="CG9" s="101"/>
      <c r="CH9" s="100"/>
      <c r="CI9" s="101"/>
      <c r="CJ9" s="100"/>
      <c r="CK9" s="101"/>
      <c r="CL9" s="100"/>
      <c r="CM9" s="98"/>
      <c r="CN9" s="100"/>
      <c r="CO9" s="98"/>
      <c r="CP9" s="100"/>
      <c r="CQ9" s="96"/>
      <c r="CR9" s="100"/>
      <c r="CS9" s="96"/>
      <c r="CT9" s="104"/>
      <c r="CU9" s="96"/>
      <c r="CV9" s="104"/>
      <c r="CW9" s="96"/>
      <c r="CX9" s="100"/>
      <c r="CY9" s="96"/>
      <c r="CZ9" s="100"/>
      <c r="DA9" s="96"/>
      <c r="DB9" s="100"/>
      <c r="DC9" s="96"/>
      <c r="DD9" s="60"/>
    </row>
    <row r="10" spans="1:108" s="61" customFormat="1" ht="16.5" customHeight="1">
      <c r="A10" s="49" t="s">
        <v>68</v>
      </c>
      <c r="B10" s="68"/>
      <c r="C10" s="14" t="s">
        <v>50</v>
      </c>
      <c r="D10" s="54">
        <f>H10+J10+L10+N10+P10+R10+T10+V10+X10+Z10+AB10+AD10+AF10+AH10+AJ10+AL10+AN10+AP10+AR10+AT10+AV10+AX10+AZ10+BB10+BD10+BF10+BH10+BJ10+BL10+BN10+BP10+BR10+BT10+BV10+BX10+BZ10+CB10+CD10++CF10+CH10+CJ10+CL10+CN10+CP10+CR10+CT10+CV10+CX10+CZ10+DB10</f>
        <v>782</v>
      </c>
      <c r="E10" s="54">
        <f>I10+K10+M10+O10+Q10+S10+U10+W10+Y10+AA10+AC10+AE10+AG10+AI10+AK10+AM10+AO10+AQ10+AS10+AU10+AW10+AY10+BA10+BC10+BE10+BG10+BI10+BK10+BM10+BO10+BQ10+BS10+BU10+BW10+BY10+CA10+CC10+CE10++CG10+CI10+CK10+CM10+CO10+CQ10+CS10+CU10+CW10+CY10+DA10+DC10</f>
        <v>0</v>
      </c>
      <c r="F10" s="120">
        <f>ROUND((G10*D10),2)</f>
        <v>99314</v>
      </c>
      <c r="G10" s="121">
        <v>127</v>
      </c>
      <c r="H10" s="15">
        <v>10</v>
      </c>
      <c r="I10" s="55">
        <f>ROUND(($B10*H10),2)</f>
        <v>0</v>
      </c>
      <c r="J10" s="15">
        <v>46</v>
      </c>
      <c r="K10" s="55">
        <f>ROUND(($B10*J10),2)</f>
        <v>0</v>
      </c>
      <c r="L10" s="15">
        <v>12</v>
      </c>
      <c r="M10" s="55">
        <f>ROUND(($B10*L10),2)</f>
        <v>0</v>
      </c>
      <c r="N10" s="15">
        <v>10</v>
      </c>
      <c r="O10" s="55">
        <f>ROUND(($B10*N10),2)</f>
        <v>0</v>
      </c>
      <c r="P10" s="15">
        <v>30</v>
      </c>
      <c r="Q10" s="55">
        <f>ROUND(($B10*P10),2)</f>
        <v>0</v>
      </c>
      <c r="R10" s="15">
        <v>5</v>
      </c>
      <c r="S10" s="55">
        <f>ROUND(($B10*R10),2)</f>
        <v>0</v>
      </c>
      <c r="T10" s="15">
        <v>3</v>
      </c>
      <c r="U10" s="55">
        <f>ROUND(($B10*T10),2)</f>
        <v>0</v>
      </c>
      <c r="V10" s="15">
        <v>20</v>
      </c>
      <c r="W10" s="55">
        <f>ROUND(($B10*V10),2)</f>
        <v>0</v>
      </c>
      <c r="X10" s="15">
        <v>20</v>
      </c>
      <c r="Y10" s="55">
        <f>ROUND(($B10*X10),2)</f>
        <v>0</v>
      </c>
      <c r="Z10" s="17">
        <v>20</v>
      </c>
      <c r="AA10" s="54">
        <f>ROUND(($B10*Z10),2)</f>
        <v>0</v>
      </c>
      <c r="AB10" s="15">
        <v>20</v>
      </c>
      <c r="AC10" s="55">
        <f>ROUND(($B10*AB10),2)</f>
        <v>0</v>
      </c>
      <c r="AD10" s="15">
        <v>15</v>
      </c>
      <c r="AE10" s="55">
        <f>ROUND(($B10*AD10),2)</f>
        <v>0</v>
      </c>
      <c r="AF10" s="15">
        <v>22</v>
      </c>
      <c r="AG10" s="55">
        <f>ROUND(($B10*AF10),2)</f>
        <v>0</v>
      </c>
      <c r="AH10" s="15">
        <v>10</v>
      </c>
      <c r="AI10" s="55">
        <f>ROUND(($B10*AH10),2)</f>
        <v>0</v>
      </c>
      <c r="AJ10" s="15">
        <v>10</v>
      </c>
      <c r="AK10" s="55">
        <f>ROUND(($B10*AJ10),2)</f>
        <v>0</v>
      </c>
      <c r="AL10" s="15">
        <v>1</v>
      </c>
      <c r="AM10" s="55">
        <f>ROUND(($B10*AL10),2)</f>
        <v>0</v>
      </c>
      <c r="AN10" s="15">
        <v>5</v>
      </c>
      <c r="AO10" s="55">
        <f>ROUND(($B10*AN10),2)</f>
        <v>0</v>
      </c>
      <c r="AP10" s="15">
        <v>9</v>
      </c>
      <c r="AQ10" s="55">
        <f>ROUND(($B10*AP10),2)</f>
        <v>0</v>
      </c>
      <c r="AR10" s="15">
        <v>13</v>
      </c>
      <c r="AS10" s="55">
        <f>ROUND(($B10*AR10),2)</f>
        <v>0</v>
      </c>
      <c r="AT10" s="17">
        <v>21.5</v>
      </c>
      <c r="AU10" s="54">
        <f>ROUND(($B10*AT10),2)</f>
        <v>0</v>
      </c>
      <c r="AV10" s="19">
        <v>20</v>
      </c>
      <c r="AW10" s="56">
        <f>ROUND(($B10*AV10),2)</f>
        <v>0</v>
      </c>
      <c r="AX10" s="19">
        <v>8</v>
      </c>
      <c r="AY10" s="56">
        <f>ROUND(($B10*AX10),2)</f>
        <v>0</v>
      </c>
      <c r="AZ10" s="19">
        <f>6+9</f>
        <v>15</v>
      </c>
      <c r="BA10" s="69">
        <f>ROUND(($B10*AZ10),2)</f>
        <v>0</v>
      </c>
      <c r="BB10" s="15">
        <v>33</v>
      </c>
      <c r="BC10" s="55">
        <f>ROUND(($B10*BB10),2)</f>
        <v>0</v>
      </c>
      <c r="BD10" s="17">
        <v>35</v>
      </c>
      <c r="BE10" s="54">
        <f>ROUND(($B10*BD10),2)</f>
        <v>0</v>
      </c>
      <c r="BF10" s="15">
        <v>32</v>
      </c>
      <c r="BG10" s="55">
        <f>ROUND(($B10*BF10),2)</f>
        <v>0</v>
      </c>
      <c r="BH10" s="15">
        <v>20</v>
      </c>
      <c r="BI10" s="55">
        <f>ROUND(($B10*BH10),2)</f>
        <v>0</v>
      </c>
      <c r="BJ10" s="15">
        <v>12.8</v>
      </c>
      <c r="BK10" s="55">
        <f>ROUND(($B10*BJ10),2)</f>
        <v>0</v>
      </c>
      <c r="BL10" s="15">
        <v>27</v>
      </c>
      <c r="BM10" s="55">
        <f>ROUND(($B10*BL10),2)</f>
        <v>0</v>
      </c>
      <c r="BN10" s="15">
        <v>11.5</v>
      </c>
      <c r="BO10" s="55">
        <f>ROUND(($B10*BN10),2)</f>
        <v>0</v>
      </c>
      <c r="BP10" s="15">
        <v>4</v>
      </c>
      <c r="BQ10" s="54">
        <f>ROUND(($B10*BP10),2)</f>
        <v>0</v>
      </c>
      <c r="BR10" s="15">
        <f>13.3+7.4</f>
        <v>20.700000000000003</v>
      </c>
      <c r="BS10" s="69">
        <f>ROUND(($B10*BR10),2)</f>
        <v>0</v>
      </c>
      <c r="BT10" s="19">
        <v>7</v>
      </c>
      <c r="BU10" s="69">
        <f>ROUND(($B10*BT10),2)</f>
        <v>0</v>
      </c>
      <c r="BV10" s="18">
        <v>2</v>
      </c>
      <c r="BW10" s="69">
        <f>ROUND(($B10*BV10),2)</f>
        <v>0</v>
      </c>
      <c r="BX10" s="19">
        <v>2</v>
      </c>
      <c r="BY10" s="56">
        <f>ROUND(($B10*BX10),2)</f>
        <v>0</v>
      </c>
      <c r="BZ10" s="18">
        <v>57</v>
      </c>
      <c r="CA10" s="69">
        <f>ROUND(($B10*BZ10),2)</f>
        <v>0</v>
      </c>
      <c r="CB10" s="18">
        <v>5</v>
      </c>
      <c r="CC10" s="69">
        <f>ROUND(($B10*CB10),2)</f>
        <v>0</v>
      </c>
      <c r="CD10" s="19">
        <v>30</v>
      </c>
      <c r="CE10" s="56">
        <f>ROUND(($B10*CD10),2)</f>
        <v>0</v>
      </c>
      <c r="CF10" s="19">
        <v>14</v>
      </c>
      <c r="CG10" s="56">
        <f>ROUND(($B10*CF10),2)</f>
        <v>0</v>
      </c>
      <c r="CH10" s="19">
        <v>4</v>
      </c>
      <c r="CI10" s="56">
        <f>ROUND(($B10*CH10),2)</f>
        <v>0</v>
      </c>
      <c r="CJ10" s="19">
        <v>11</v>
      </c>
      <c r="CK10" s="56">
        <f>ROUND(($B10*CJ10),2)</f>
        <v>0</v>
      </c>
      <c r="CL10" s="19">
        <v>29</v>
      </c>
      <c r="CM10" s="55">
        <f>ROUND(($B10*CL10),2)</f>
        <v>0</v>
      </c>
      <c r="CN10" s="15">
        <v>25</v>
      </c>
      <c r="CO10" s="55">
        <f>ROUND(($B10*CN10),2)</f>
        <v>0</v>
      </c>
      <c r="CP10" s="15">
        <v>5</v>
      </c>
      <c r="CQ10" s="54">
        <f>ROUND(($B10*CP10),2)</f>
        <v>0</v>
      </c>
      <c r="CR10" s="18">
        <f>20</f>
        <v>20</v>
      </c>
      <c r="CS10" s="54">
        <f>ROUND(($B10*CR10),2)</f>
        <v>0</v>
      </c>
      <c r="CT10" s="20">
        <v>4.5</v>
      </c>
      <c r="CU10" s="54">
        <f>ROUND(($B10*CT10),2)</f>
        <v>0</v>
      </c>
      <c r="CV10" s="20">
        <v>10</v>
      </c>
      <c r="CW10" s="54">
        <f>ROUND(($B10*CV10),2)</f>
        <v>0</v>
      </c>
      <c r="CX10" s="18">
        <f>7</f>
        <v>7</v>
      </c>
      <c r="CY10" s="54">
        <f>ROUND(($B10*CX10),2)</f>
        <v>0</v>
      </c>
      <c r="CZ10" s="18">
        <v>8</v>
      </c>
      <c r="DA10" s="54">
        <f>ROUND(($B10*CZ10),2)</f>
        <v>0</v>
      </c>
      <c r="DB10" s="18"/>
      <c r="DC10" s="54">
        <f>ROUND(($B10*DB10),2)</f>
        <v>0</v>
      </c>
      <c r="DD10" s="60"/>
    </row>
    <row r="11" spans="1:108" s="61" customFormat="1" ht="27" customHeight="1">
      <c r="A11" s="59" t="s">
        <v>9</v>
      </c>
      <c r="B11" s="92"/>
      <c r="C11" s="58"/>
      <c r="D11" s="95">
        <f>SUM(D12:D13)</f>
        <v>1035.2</v>
      </c>
      <c r="E11" s="95">
        <f>SUM(E12:E13)</f>
        <v>0</v>
      </c>
      <c r="F11" s="121"/>
      <c r="G11" s="122"/>
      <c r="H11" s="97"/>
      <c r="I11" s="98"/>
      <c r="J11" s="97"/>
      <c r="K11" s="98"/>
      <c r="L11" s="97"/>
      <c r="M11" s="98"/>
      <c r="N11" s="97"/>
      <c r="O11" s="98"/>
      <c r="P11" s="97"/>
      <c r="Q11" s="98"/>
      <c r="R11" s="97"/>
      <c r="S11" s="98"/>
      <c r="T11" s="97"/>
      <c r="U11" s="98"/>
      <c r="V11" s="97"/>
      <c r="W11" s="98"/>
      <c r="X11" s="97"/>
      <c r="Y11" s="98"/>
      <c r="Z11" s="99"/>
      <c r="AA11" s="96"/>
      <c r="AB11" s="97"/>
      <c r="AC11" s="98"/>
      <c r="AD11" s="97"/>
      <c r="AE11" s="98"/>
      <c r="AF11" s="97"/>
      <c r="AG11" s="98"/>
      <c r="AH11" s="97"/>
      <c r="AI11" s="98"/>
      <c r="AJ11" s="97"/>
      <c r="AK11" s="98"/>
      <c r="AL11" s="97"/>
      <c r="AM11" s="98"/>
      <c r="AN11" s="97"/>
      <c r="AO11" s="98"/>
      <c r="AP11" s="97"/>
      <c r="AQ11" s="98"/>
      <c r="AR11" s="97"/>
      <c r="AS11" s="98"/>
      <c r="AT11" s="99"/>
      <c r="AU11" s="96"/>
      <c r="AV11" s="100"/>
      <c r="AW11" s="101"/>
      <c r="AX11" s="100"/>
      <c r="AY11" s="101"/>
      <c r="AZ11" s="102"/>
      <c r="BA11" s="103"/>
      <c r="BB11" s="97"/>
      <c r="BC11" s="98"/>
      <c r="BD11" s="99"/>
      <c r="BE11" s="96"/>
      <c r="BF11" s="97"/>
      <c r="BG11" s="98"/>
      <c r="BH11" s="97"/>
      <c r="BI11" s="98"/>
      <c r="BJ11" s="97"/>
      <c r="BK11" s="98"/>
      <c r="BL11" s="97"/>
      <c r="BM11" s="98"/>
      <c r="BN11" s="97"/>
      <c r="BO11" s="98"/>
      <c r="BP11" s="97"/>
      <c r="BQ11" s="96"/>
      <c r="BR11" s="97"/>
      <c r="BS11" s="103"/>
      <c r="BT11" s="100"/>
      <c r="BU11" s="103"/>
      <c r="BV11" s="100"/>
      <c r="BW11" s="103"/>
      <c r="BX11" s="100"/>
      <c r="BY11" s="101"/>
      <c r="BZ11" s="100"/>
      <c r="CA11" s="103"/>
      <c r="CB11" s="100"/>
      <c r="CC11" s="103"/>
      <c r="CD11" s="100"/>
      <c r="CE11" s="101"/>
      <c r="CF11" s="100"/>
      <c r="CG11" s="101"/>
      <c r="CH11" s="100"/>
      <c r="CI11" s="101"/>
      <c r="CJ11" s="100"/>
      <c r="CK11" s="101"/>
      <c r="CL11" s="100"/>
      <c r="CM11" s="98"/>
      <c r="CN11" s="100"/>
      <c r="CO11" s="98"/>
      <c r="CP11" s="100"/>
      <c r="CQ11" s="96"/>
      <c r="CR11" s="100"/>
      <c r="CS11" s="96"/>
      <c r="CT11" s="104"/>
      <c r="CU11" s="96"/>
      <c r="CV11" s="104"/>
      <c r="CW11" s="96"/>
      <c r="CX11" s="100"/>
      <c r="CY11" s="96"/>
      <c r="CZ11" s="100"/>
      <c r="DA11" s="96"/>
      <c r="DB11" s="100"/>
      <c r="DC11" s="96"/>
      <c r="DD11" s="60"/>
    </row>
    <row r="12" spans="1:108" s="61" customFormat="1" ht="16.5" customHeight="1">
      <c r="A12" s="49" t="s">
        <v>69</v>
      </c>
      <c r="B12" s="68"/>
      <c r="C12" s="14" t="s">
        <v>50</v>
      </c>
      <c r="D12" s="53">
        <f>H12+J12+L12+N12+P12+R12+T12+V12+X12+Z12+AB12+AD12+AF12+AH12+AJ12+AL12+AN12+AP12+AR12+AT12+AV12+AX12+AZ12+BB12+BD12+BF12+BH12+BJ12+BL12+BN12+BP12+BR12+BT12+BV12+BX12+BZ12+CB12+CD12++CF12+CH12+CJ12+CL12+CN12+CP12+CR12+CT12+CV12+CX12+CZ12+DB12</f>
        <v>790.9</v>
      </c>
      <c r="E12" s="54">
        <f>I12+K12+M12+O12+Q12+S12+U12+W12+Y12+AA12+AC12+AE12+AG12+AI12+AK12+AM12+AO12+AQ12+AS12+AU12+AW12+AY12+BA12+BC12+BE12+BG12+BI12+BK12+BM12+BO12+BQ12+BS12+BU12+BW12+BY12+CA12+CC12+CE12++CG12+CI12+CK12+CM12+CO12+CQ12+CS12+CU12+CW12+CY12+DA12+DC12</f>
        <v>0</v>
      </c>
      <c r="F12" s="120">
        <f>ROUND((G12*D12),2)</f>
        <v>98862.5</v>
      </c>
      <c r="G12" s="121">
        <v>125</v>
      </c>
      <c r="H12" s="15">
        <v>20</v>
      </c>
      <c r="I12" s="55">
        <f>ROUND(($B12*H12),2)</f>
        <v>0</v>
      </c>
      <c r="J12" s="15">
        <v>35</v>
      </c>
      <c r="K12" s="55">
        <f>ROUND(($B12*J12),2)</f>
        <v>0</v>
      </c>
      <c r="L12" s="15">
        <v>25</v>
      </c>
      <c r="M12" s="55">
        <f>ROUND(($B12*L12),2)</f>
        <v>0</v>
      </c>
      <c r="N12" s="15">
        <v>20</v>
      </c>
      <c r="O12" s="55">
        <f>ROUND(($B12*N12),2)</f>
        <v>0</v>
      </c>
      <c r="P12" s="15">
        <v>30</v>
      </c>
      <c r="Q12" s="55">
        <f>ROUND(($B12*P12),2)</f>
        <v>0</v>
      </c>
      <c r="R12" s="15">
        <v>10</v>
      </c>
      <c r="S12" s="55">
        <f>ROUND(($B12*R12),2)</f>
        <v>0</v>
      </c>
      <c r="T12" s="15">
        <v>4</v>
      </c>
      <c r="U12" s="55">
        <f>ROUND(($B12*T12),2)</f>
        <v>0</v>
      </c>
      <c r="V12" s="15">
        <v>30</v>
      </c>
      <c r="W12" s="55">
        <f>ROUND(($B12*V12),2)</f>
        <v>0</v>
      </c>
      <c r="X12" s="15">
        <v>20</v>
      </c>
      <c r="Y12" s="55">
        <f>ROUND(($B12*X12),2)</f>
        <v>0</v>
      </c>
      <c r="Z12" s="17">
        <v>20</v>
      </c>
      <c r="AA12" s="54">
        <f>ROUND(($B12*Z12),2)</f>
        <v>0</v>
      </c>
      <c r="AB12" s="15">
        <v>20</v>
      </c>
      <c r="AC12" s="55">
        <f>ROUND(($B12*AB12),2)</f>
        <v>0</v>
      </c>
      <c r="AD12" s="15">
        <v>15</v>
      </c>
      <c r="AE12" s="55">
        <f>ROUND(($B12*AD12),2)</f>
        <v>0</v>
      </c>
      <c r="AF12" s="15">
        <v>22</v>
      </c>
      <c r="AG12" s="55">
        <f>ROUND(($B12*AF12),2)</f>
        <v>0</v>
      </c>
      <c r="AH12" s="15">
        <v>10</v>
      </c>
      <c r="AI12" s="55">
        <f>ROUND(($B12*AH12),2)</f>
        <v>0</v>
      </c>
      <c r="AJ12" s="15">
        <v>9</v>
      </c>
      <c r="AK12" s="55">
        <f>ROUND(($B12*AJ12),2)</f>
        <v>0</v>
      </c>
      <c r="AL12" s="15">
        <v>2</v>
      </c>
      <c r="AM12" s="55">
        <f>ROUND(($B12*AL12),2)</f>
        <v>0</v>
      </c>
      <c r="AN12" s="15">
        <v>2</v>
      </c>
      <c r="AO12" s="55">
        <f>ROUND(($B12*AN12),2)</f>
        <v>0</v>
      </c>
      <c r="AP12" s="15">
        <v>11</v>
      </c>
      <c r="AQ12" s="55">
        <f>ROUND(($B12*AP12),2)</f>
        <v>0</v>
      </c>
      <c r="AR12" s="15">
        <v>7</v>
      </c>
      <c r="AS12" s="55">
        <f>ROUND(($B12*AR12),2)</f>
        <v>0</v>
      </c>
      <c r="AT12" s="17">
        <v>13.5</v>
      </c>
      <c r="AU12" s="54">
        <f>ROUND(($B12*AT12),2)</f>
        <v>0</v>
      </c>
      <c r="AV12" s="19">
        <v>10</v>
      </c>
      <c r="AW12" s="56">
        <f>ROUND(($B12*AV12),2)</f>
        <v>0</v>
      </c>
      <c r="AX12" s="19">
        <v>7</v>
      </c>
      <c r="AY12" s="56">
        <f>ROUND(($B12*AX12),2)</f>
        <v>0</v>
      </c>
      <c r="AZ12" s="19">
        <f>6+8</f>
        <v>14</v>
      </c>
      <c r="BA12" s="69">
        <f>ROUND(($B12*AZ12),2)</f>
        <v>0</v>
      </c>
      <c r="BB12" s="15">
        <v>33</v>
      </c>
      <c r="BC12" s="55">
        <f>ROUND(($B12*BB12),2)</f>
        <v>0</v>
      </c>
      <c r="BD12" s="17">
        <v>35</v>
      </c>
      <c r="BE12" s="54">
        <f>ROUND(($B12*BD12),2)</f>
        <v>0</v>
      </c>
      <c r="BF12" s="15">
        <v>32</v>
      </c>
      <c r="BG12" s="55">
        <f>ROUND(($B12*BF12),2)</f>
        <v>0</v>
      </c>
      <c r="BH12" s="15">
        <v>20</v>
      </c>
      <c r="BI12" s="55">
        <f>ROUND(($B12*BH12),2)</f>
        <v>0</v>
      </c>
      <c r="BJ12" s="15">
        <v>12.5</v>
      </c>
      <c r="BK12" s="55">
        <f>ROUND(($B12*BJ12),2)</f>
        <v>0</v>
      </c>
      <c r="BL12" s="15">
        <v>27</v>
      </c>
      <c r="BM12" s="55">
        <f>ROUND(($B12*BL12),2)</f>
        <v>0</v>
      </c>
      <c r="BN12" s="15">
        <v>11.5</v>
      </c>
      <c r="BO12" s="55">
        <f>ROUND(($B12*BN12),2)</f>
        <v>0</v>
      </c>
      <c r="BP12" s="15">
        <v>4</v>
      </c>
      <c r="BQ12" s="54">
        <f>ROUND(($B12*BP12),2)</f>
        <v>0</v>
      </c>
      <c r="BR12" s="15">
        <f>7.3+6.6</f>
        <v>13.899999999999999</v>
      </c>
      <c r="BS12" s="69">
        <f>ROUND(($B12*BR12),2)</f>
        <v>0</v>
      </c>
      <c r="BT12" s="18">
        <v>7</v>
      </c>
      <c r="BU12" s="69">
        <f>ROUND(($B12*BT12),2)</f>
        <v>0</v>
      </c>
      <c r="BV12" s="18">
        <v>5</v>
      </c>
      <c r="BW12" s="69">
        <f>ROUND(($B12*BV12),2)</f>
        <v>0</v>
      </c>
      <c r="BX12" s="19">
        <v>4</v>
      </c>
      <c r="BY12" s="56">
        <f>ROUND(($B12*BX12),2)</f>
        <v>0</v>
      </c>
      <c r="BZ12" s="18">
        <v>71</v>
      </c>
      <c r="CA12" s="69">
        <f>ROUND(($B12*BZ12),2)</f>
        <v>0</v>
      </c>
      <c r="CB12" s="18">
        <v>9</v>
      </c>
      <c r="CC12" s="69">
        <f>ROUND(($B12*CB12),2)</f>
        <v>0</v>
      </c>
      <c r="CD12" s="19">
        <v>30</v>
      </c>
      <c r="CE12" s="56">
        <f>ROUND(($B12*CD12),2)</f>
        <v>0</v>
      </c>
      <c r="CF12" s="19">
        <v>14</v>
      </c>
      <c r="CG12" s="56">
        <f>ROUND(($B12*CF12),2)</f>
        <v>0</v>
      </c>
      <c r="CH12" s="70">
        <v>4</v>
      </c>
      <c r="CI12" s="56">
        <f>ROUND(($B12*CH12),2)</f>
        <v>0</v>
      </c>
      <c r="CJ12" s="19">
        <v>11</v>
      </c>
      <c r="CK12" s="56">
        <f>ROUND(($B12*CJ12),2)</f>
        <v>0</v>
      </c>
      <c r="CL12" s="19">
        <v>28</v>
      </c>
      <c r="CM12" s="55">
        <f>ROUND(($B12*CL12),2)</f>
        <v>0</v>
      </c>
      <c r="CN12" s="71">
        <v>17</v>
      </c>
      <c r="CO12" s="55">
        <f>ROUND(($B12*CN12),2)</f>
        <v>0</v>
      </c>
      <c r="CP12" s="15">
        <v>5</v>
      </c>
      <c r="CQ12" s="54">
        <f>ROUND(($B12*CP12),2)</f>
        <v>0</v>
      </c>
      <c r="CR12" s="18">
        <f>20</f>
        <v>20</v>
      </c>
      <c r="CS12" s="54">
        <f>ROUND(($B12*CR12),2)</f>
        <v>0</v>
      </c>
      <c r="CT12" s="20">
        <v>4.5</v>
      </c>
      <c r="CU12" s="54">
        <f>ROUND(($B12*CT12),2)</f>
        <v>0</v>
      </c>
      <c r="CV12" s="20">
        <v>4</v>
      </c>
      <c r="CW12" s="54">
        <f>ROUND(($B12*CV12),2)</f>
        <v>0</v>
      </c>
      <c r="CX12" s="18">
        <f>7</f>
        <v>7</v>
      </c>
      <c r="CY12" s="54">
        <f>ROUND(($B12*CX12),2)</f>
        <v>0</v>
      </c>
      <c r="CZ12" s="18">
        <v>5</v>
      </c>
      <c r="DA12" s="54">
        <f>ROUND(($B12*CZ12),2)</f>
        <v>0</v>
      </c>
      <c r="DB12" s="18"/>
      <c r="DC12" s="54">
        <f>ROUND(($B12*DB12),2)</f>
        <v>0</v>
      </c>
      <c r="DD12" s="60"/>
    </row>
    <row r="13" spans="1:108" s="61" customFormat="1" ht="16.5" customHeight="1">
      <c r="A13" s="49" t="s">
        <v>70</v>
      </c>
      <c r="B13" s="68"/>
      <c r="C13" s="14" t="s">
        <v>50</v>
      </c>
      <c r="D13" s="53">
        <f>H13+J13+L13+N13+P13+R13+T13+V13+X13+Z13+AB13+AD13+AF13+AH13+AJ13+AL13+AN13+AP13+AR13+AT13+AV13+AX13+AZ13+BB13+BD13+BF13+BH13+BJ13+BL13+BN13+BP13+BR13+BT13+BV13+BX13+BZ13+CB13+CD13++CF13+CH13+CJ13+CL13+CN13+CP13+CR13+CT13+CV13+CX13+CZ13+DB13</f>
        <v>244.3</v>
      </c>
      <c r="E13" s="54">
        <f>I13+K13+M13+O13+Q13+S13+U13+W13+Y13+AA13+AC13+AE13+AG13+AI13+AK13+AM13+AO13+AQ13+AS13+AU13+AW13+AY13+BA13+BC13+BE13+BG13+BI13+BK13+BM13+BO13+BQ13+BS13+BU13+BW13+BY13+CA13+CC13+CE13++CG13+CI13+CK13+CM13+CO13+CQ13+CS13+CU13+CW13+CY13+DA13+DC13</f>
        <v>0</v>
      </c>
      <c r="F13" s="120">
        <f>ROUND((G13*D13),2)</f>
        <v>32980.5</v>
      </c>
      <c r="G13" s="121">
        <v>135</v>
      </c>
      <c r="H13" s="15">
        <v>5.5</v>
      </c>
      <c r="I13" s="55">
        <f>ROUND(($B13*H13),2)</f>
        <v>0</v>
      </c>
      <c r="J13" s="15">
        <v>6</v>
      </c>
      <c r="K13" s="55">
        <f>ROUND(($B13*J13),2)</f>
        <v>0</v>
      </c>
      <c r="L13" s="15">
        <v>4.5</v>
      </c>
      <c r="M13" s="55">
        <f>ROUND(($B13*L13),2)</f>
        <v>0</v>
      </c>
      <c r="N13" s="15">
        <v>3.7</v>
      </c>
      <c r="O13" s="55">
        <f>ROUND(($B13*N13),2)</f>
        <v>0</v>
      </c>
      <c r="P13" s="15">
        <v>7</v>
      </c>
      <c r="Q13" s="55">
        <f>ROUND(($B13*P13),2)</f>
        <v>0</v>
      </c>
      <c r="R13" s="15"/>
      <c r="S13" s="55">
        <f>ROUND(($B13*R13),2)</f>
        <v>0</v>
      </c>
      <c r="T13" s="15"/>
      <c r="U13" s="55">
        <f>ROUND(($B13*T13),2)</f>
        <v>0</v>
      </c>
      <c r="V13" s="15">
        <v>5</v>
      </c>
      <c r="W13" s="55">
        <f>ROUND(($B13*V13),2)</f>
        <v>0</v>
      </c>
      <c r="X13" s="15">
        <v>10</v>
      </c>
      <c r="Y13" s="55">
        <f>ROUND(($B13*X13),2)</f>
        <v>0</v>
      </c>
      <c r="Z13" s="17">
        <v>10</v>
      </c>
      <c r="AA13" s="54">
        <f>ROUND(($B13*Z13),2)</f>
        <v>0</v>
      </c>
      <c r="AB13" s="15">
        <v>10</v>
      </c>
      <c r="AC13" s="55">
        <f>ROUND(($B13*AB13),2)</f>
        <v>0</v>
      </c>
      <c r="AD13" s="15">
        <v>10</v>
      </c>
      <c r="AE13" s="55">
        <f>ROUND(($B13*AD13),2)</f>
        <v>0</v>
      </c>
      <c r="AF13" s="15">
        <v>10</v>
      </c>
      <c r="AG13" s="55">
        <f>ROUND(($B13*AF13),2)</f>
        <v>0</v>
      </c>
      <c r="AH13" s="70">
        <v>7</v>
      </c>
      <c r="AI13" s="55">
        <f>ROUND(($B13*AH13),2)</f>
        <v>0</v>
      </c>
      <c r="AJ13" s="15">
        <v>2</v>
      </c>
      <c r="AK13" s="55">
        <f>ROUND(($B13*AJ13),2)</f>
        <v>0</v>
      </c>
      <c r="AL13" s="15">
        <v>0.6</v>
      </c>
      <c r="AM13" s="55">
        <f>ROUND(($B13*AL13),2)</f>
        <v>0</v>
      </c>
      <c r="AN13" s="15">
        <v>0.7</v>
      </c>
      <c r="AO13" s="55">
        <f>ROUND(($B13*AN13),2)</f>
        <v>0</v>
      </c>
      <c r="AP13" s="15">
        <v>2</v>
      </c>
      <c r="AQ13" s="55">
        <f>ROUND(($B13*AP13),2)</f>
        <v>0</v>
      </c>
      <c r="AR13" s="15">
        <v>3.5</v>
      </c>
      <c r="AS13" s="55">
        <f>ROUND(($B13*AR13),2)</f>
        <v>0</v>
      </c>
      <c r="AT13" s="17">
        <v>8.1999999999999993</v>
      </c>
      <c r="AU13" s="54">
        <f>ROUND(($B13*AT13),2)</f>
        <v>0</v>
      </c>
      <c r="AV13" s="19">
        <v>3</v>
      </c>
      <c r="AW13" s="56">
        <f>ROUND(($B13*AV13),2)</f>
        <v>0</v>
      </c>
      <c r="AX13" s="19">
        <v>1.6</v>
      </c>
      <c r="AY13" s="56">
        <f>ROUND(($B13*AX13),2)</f>
        <v>0</v>
      </c>
      <c r="AZ13" s="19">
        <f>2.7+1.1</f>
        <v>3.8000000000000003</v>
      </c>
      <c r="BA13" s="69">
        <f>ROUND(($B13*AZ13),2)</f>
        <v>0</v>
      </c>
      <c r="BB13" s="15">
        <v>15.6</v>
      </c>
      <c r="BC13" s="55">
        <f>ROUND(($B13*BB13),2)</f>
        <v>0</v>
      </c>
      <c r="BD13" s="17">
        <v>12.3</v>
      </c>
      <c r="BE13" s="54">
        <f>ROUND(($B13*BD13),2)</f>
        <v>0</v>
      </c>
      <c r="BF13" s="15">
        <v>15.5</v>
      </c>
      <c r="BG13" s="55">
        <f>ROUND(($B13*BF13),2)</f>
        <v>0</v>
      </c>
      <c r="BH13" s="15"/>
      <c r="BI13" s="55">
        <f>ROUND(($B13*BH13),2)</f>
        <v>0</v>
      </c>
      <c r="BJ13" s="15">
        <v>3.4</v>
      </c>
      <c r="BK13" s="55">
        <f>ROUND(($B13*BJ13),2)</f>
        <v>0</v>
      </c>
      <c r="BL13" s="70">
        <v>12</v>
      </c>
      <c r="BM13" s="55">
        <f>ROUND(($B13*BL13),2)</f>
        <v>0</v>
      </c>
      <c r="BN13" s="15">
        <v>2.4</v>
      </c>
      <c r="BO13" s="55">
        <f>ROUND(($B13*BN13),2)</f>
        <v>0</v>
      </c>
      <c r="BP13" s="15">
        <v>2</v>
      </c>
      <c r="BQ13" s="54">
        <f>ROUND(($B13*BP13),2)</f>
        <v>0</v>
      </c>
      <c r="BR13" s="15">
        <f>5.3+2.2</f>
        <v>7.5</v>
      </c>
      <c r="BS13" s="69">
        <f>ROUND(($B13*BR13),2)</f>
        <v>0</v>
      </c>
      <c r="BT13" s="19">
        <v>2</v>
      </c>
      <c r="BU13" s="69">
        <f>ROUND(($B13*BT13),2)</f>
        <v>0</v>
      </c>
      <c r="BV13" s="18">
        <v>2</v>
      </c>
      <c r="BW13" s="69">
        <f>ROUND(($B13*BV13),2)</f>
        <v>0</v>
      </c>
      <c r="BX13" s="19">
        <v>2</v>
      </c>
      <c r="BY13" s="56">
        <f>ROUND(($B13*BX13),2)</f>
        <v>0</v>
      </c>
      <c r="BZ13" s="70">
        <v>13</v>
      </c>
      <c r="CA13" s="69">
        <f>ROUND(($B13*BZ13),2)</f>
        <v>0</v>
      </c>
      <c r="CB13" s="70">
        <v>2</v>
      </c>
      <c r="CC13" s="69">
        <f>ROUND(($B13*CB13),2)</f>
        <v>0</v>
      </c>
      <c r="CD13" s="70"/>
      <c r="CE13" s="56">
        <f>ROUND(($B13*CD13),2)</f>
        <v>0</v>
      </c>
      <c r="CF13" s="70">
        <v>4</v>
      </c>
      <c r="CG13" s="56">
        <f>ROUND(($B13*CF13),2)</f>
        <v>0</v>
      </c>
      <c r="CH13" s="70">
        <v>0.5</v>
      </c>
      <c r="CI13" s="56">
        <f>ROUND(($B13*CH13),2)</f>
        <v>0</v>
      </c>
      <c r="CJ13" s="70">
        <v>5</v>
      </c>
      <c r="CK13" s="56">
        <f>ROUND(($B13*CJ13),2)</f>
        <v>0</v>
      </c>
      <c r="CL13" s="19">
        <v>11</v>
      </c>
      <c r="CM13" s="55">
        <f>ROUND(($B13*CL13),2)</f>
        <v>0</v>
      </c>
      <c r="CN13" s="15">
        <v>6</v>
      </c>
      <c r="CO13" s="55">
        <f>ROUND(($B13*CN13),2)</f>
        <v>0</v>
      </c>
      <c r="CP13" s="18">
        <v>1</v>
      </c>
      <c r="CQ13" s="54">
        <f>ROUND(($B13*CP13),2)</f>
        <v>0</v>
      </c>
      <c r="CR13" s="18">
        <v>5</v>
      </c>
      <c r="CS13" s="54">
        <f>ROUND(($B13*CR13),2)</f>
        <v>0</v>
      </c>
      <c r="CT13" s="20">
        <v>2.2000000000000002</v>
      </c>
      <c r="CU13" s="54">
        <f>ROUND(($B13*CT13),2)</f>
        <v>0</v>
      </c>
      <c r="CV13" s="20">
        <v>2</v>
      </c>
      <c r="CW13" s="54">
        <f>ROUND(($B13*CV13),2)</f>
        <v>0</v>
      </c>
      <c r="CX13" s="18">
        <f>0.8</f>
        <v>0.8</v>
      </c>
      <c r="CY13" s="54">
        <f>ROUND(($B13*CX13),2)</f>
        <v>0</v>
      </c>
      <c r="CZ13" s="18">
        <v>1</v>
      </c>
      <c r="DA13" s="54">
        <f>ROUND(($B13*CZ13),2)</f>
        <v>0</v>
      </c>
      <c r="DB13" s="18"/>
      <c r="DC13" s="54">
        <f>ROUND(($B13*DB13),2)</f>
        <v>0</v>
      </c>
      <c r="DD13" s="60"/>
    </row>
    <row r="14" spans="1:108" s="61" customFormat="1" ht="19.5" customHeight="1">
      <c r="A14" s="59" t="s">
        <v>153</v>
      </c>
      <c r="B14" s="92"/>
      <c r="C14" s="58"/>
      <c r="D14" s="94">
        <f>SUM(D15)</f>
        <v>1452.6999999999996</v>
      </c>
      <c r="E14" s="95">
        <f>SUM(E15)</f>
        <v>0</v>
      </c>
      <c r="F14" s="121"/>
      <c r="G14" s="122"/>
      <c r="H14" s="97"/>
      <c r="I14" s="98"/>
      <c r="J14" s="97"/>
      <c r="K14" s="98"/>
      <c r="L14" s="97"/>
      <c r="M14" s="98"/>
      <c r="N14" s="97"/>
      <c r="O14" s="98"/>
      <c r="P14" s="97"/>
      <c r="Q14" s="98"/>
      <c r="R14" s="97"/>
      <c r="S14" s="98"/>
      <c r="T14" s="97"/>
      <c r="U14" s="98"/>
      <c r="V14" s="97"/>
      <c r="W14" s="98"/>
      <c r="X14" s="97"/>
      <c r="Y14" s="98"/>
      <c r="Z14" s="99"/>
      <c r="AA14" s="96"/>
      <c r="AB14" s="97"/>
      <c r="AC14" s="98"/>
      <c r="AD14" s="97"/>
      <c r="AE14" s="98"/>
      <c r="AF14" s="97"/>
      <c r="AG14" s="98"/>
      <c r="AH14" s="97"/>
      <c r="AI14" s="98"/>
      <c r="AJ14" s="97"/>
      <c r="AK14" s="98"/>
      <c r="AL14" s="97"/>
      <c r="AM14" s="98"/>
      <c r="AN14" s="97"/>
      <c r="AO14" s="98"/>
      <c r="AP14" s="97"/>
      <c r="AQ14" s="98"/>
      <c r="AR14" s="97"/>
      <c r="AS14" s="98"/>
      <c r="AT14" s="99"/>
      <c r="AU14" s="96"/>
      <c r="AV14" s="100"/>
      <c r="AW14" s="101"/>
      <c r="AX14" s="100"/>
      <c r="AY14" s="101"/>
      <c r="AZ14" s="102"/>
      <c r="BA14" s="103"/>
      <c r="BB14" s="97"/>
      <c r="BC14" s="98"/>
      <c r="BD14" s="99"/>
      <c r="BE14" s="96"/>
      <c r="BF14" s="97"/>
      <c r="BG14" s="98"/>
      <c r="BH14" s="97"/>
      <c r="BI14" s="98"/>
      <c r="BJ14" s="97"/>
      <c r="BK14" s="98"/>
      <c r="BL14" s="97"/>
      <c r="BM14" s="98"/>
      <c r="BN14" s="97"/>
      <c r="BO14" s="98"/>
      <c r="BP14" s="97"/>
      <c r="BQ14" s="96"/>
      <c r="BR14" s="97"/>
      <c r="BS14" s="103"/>
      <c r="BT14" s="100"/>
      <c r="BU14" s="103"/>
      <c r="BV14" s="100"/>
      <c r="BW14" s="103"/>
      <c r="BX14" s="100"/>
      <c r="BY14" s="101"/>
      <c r="BZ14" s="100"/>
      <c r="CA14" s="103"/>
      <c r="CB14" s="100"/>
      <c r="CC14" s="103"/>
      <c r="CD14" s="100"/>
      <c r="CE14" s="101"/>
      <c r="CF14" s="100"/>
      <c r="CG14" s="101"/>
      <c r="CH14" s="100"/>
      <c r="CI14" s="101"/>
      <c r="CJ14" s="100"/>
      <c r="CK14" s="101"/>
      <c r="CL14" s="100"/>
      <c r="CM14" s="98"/>
      <c r="CN14" s="100"/>
      <c r="CO14" s="98"/>
      <c r="CP14" s="100"/>
      <c r="CQ14" s="96"/>
      <c r="CR14" s="100"/>
      <c r="CS14" s="96"/>
      <c r="CT14" s="104"/>
      <c r="CU14" s="96"/>
      <c r="CV14" s="104"/>
      <c r="CW14" s="96"/>
      <c r="CX14" s="100"/>
      <c r="CY14" s="96"/>
      <c r="CZ14" s="100"/>
      <c r="DA14" s="96"/>
      <c r="DB14" s="100"/>
      <c r="DC14" s="96"/>
      <c r="DD14" s="60"/>
    </row>
    <row r="15" spans="1:108" s="61" customFormat="1" ht="20.25" customHeight="1">
      <c r="A15" s="49" t="s">
        <v>25</v>
      </c>
      <c r="B15" s="68"/>
      <c r="C15" s="14" t="s">
        <v>50</v>
      </c>
      <c r="D15" s="53">
        <f>H15+J15+L15+N15+P15+R15+T15+V15+X15+Z15+AB15+AD15+AF15+AH15+AJ15+AL15+AN15+AP15+AR15+AT15+AV15+AX15+AZ15+BB15+BD15+BF15+BH15+BJ15+BL15+BN15+BP15+BR15+BT15+BV15+BX15+BZ15+CB15+CD15++CF15+CH15+CJ15+CL15+CN15+CP15+CR15+CT15+CV15+CX15+CZ15+DB15</f>
        <v>1452.6999999999996</v>
      </c>
      <c r="E15" s="54">
        <f>I15+K15+M15+O15+Q15+S15+U15+W15+Y15+AA15+AC15+AE15+AG15+AI15+AK15+AM15+AO15+AQ15+AS15+AU15+AW15+AY15+BA15+BC15+BE15+BG15+BI15+BK15+BM15+BO15+BQ15+BS15+BU15+BW15+BY15+CA15+CC15+CE15++CG15+CI15+CK15+CM15+CO15+CQ15+CS15+CU15+CW15+CY15+DA15+DC15</f>
        <v>0</v>
      </c>
      <c r="F15" s="120">
        <f>ROUND((G15*D15),2)</f>
        <v>27456.03</v>
      </c>
      <c r="G15" s="121">
        <v>18.899999999999999</v>
      </c>
      <c r="H15" s="15">
        <v>40</v>
      </c>
      <c r="I15" s="55">
        <f>ROUND(($B15*H15),2)</f>
        <v>0</v>
      </c>
      <c r="J15" s="19"/>
      <c r="K15" s="55">
        <f>ROUND(($B15*J15),2)</f>
        <v>0</v>
      </c>
      <c r="L15" s="15">
        <v>45</v>
      </c>
      <c r="M15" s="55">
        <f>ROUND(($B15*L15),2)</f>
        <v>0</v>
      </c>
      <c r="N15" s="15">
        <v>65</v>
      </c>
      <c r="O15" s="55">
        <f>ROUND(($B15*N15),2)</f>
        <v>0</v>
      </c>
      <c r="P15" s="15"/>
      <c r="Q15" s="55">
        <f>ROUND(($B15*P15),2)</f>
        <v>0</v>
      </c>
      <c r="R15" s="15">
        <v>5</v>
      </c>
      <c r="S15" s="55">
        <f>ROUND(($B15*R15),2)</f>
        <v>0</v>
      </c>
      <c r="T15" s="15"/>
      <c r="U15" s="55">
        <f>ROUND(($B15*T15),2)</f>
        <v>0</v>
      </c>
      <c r="V15" s="15"/>
      <c r="W15" s="55">
        <f>ROUND(($B15*V15),2)</f>
        <v>0</v>
      </c>
      <c r="X15" s="15">
        <v>50</v>
      </c>
      <c r="Y15" s="55">
        <f>ROUND(($B15*X15),2)</f>
        <v>0</v>
      </c>
      <c r="Z15" s="17">
        <f>30+7</f>
        <v>37</v>
      </c>
      <c r="AA15" s="54">
        <f>ROUND(($B15*Z15),2)</f>
        <v>0</v>
      </c>
      <c r="AB15" s="15">
        <f>120+3</f>
        <v>123</v>
      </c>
      <c r="AC15" s="55">
        <f>ROUND(($B15*AB15),2)</f>
        <v>0</v>
      </c>
      <c r="AD15" s="15"/>
      <c r="AE15" s="55">
        <f>ROUND(($B15*AD15),2)</f>
        <v>0</v>
      </c>
      <c r="AF15" s="15">
        <f>100+6</f>
        <v>106</v>
      </c>
      <c r="AG15" s="55">
        <f>ROUND(($B15*AF15),2)</f>
        <v>0</v>
      </c>
      <c r="AH15" s="15">
        <v>50</v>
      </c>
      <c r="AI15" s="55">
        <f>ROUND(($B15*AH15),2)</f>
        <v>0</v>
      </c>
      <c r="AJ15" s="15"/>
      <c r="AK15" s="55">
        <f>ROUND(($B15*AJ15),2)</f>
        <v>0</v>
      </c>
      <c r="AL15" s="15">
        <v>20</v>
      </c>
      <c r="AM15" s="55">
        <f>ROUND(($B15*AL15),2)</f>
        <v>0</v>
      </c>
      <c r="AN15" s="15">
        <v>18</v>
      </c>
      <c r="AO15" s="55">
        <f>ROUND(($B15*AN15),2)</f>
        <v>0</v>
      </c>
      <c r="AP15" s="15">
        <v>30</v>
      </c>
      <c r="AQ15" s="55">
        <f>ROUND(($B15*AP15),2)</f>
        <v>0</v>
      </c>
      <c r="AR15" s="15">
        <v>36</v>
      </c>
      <c r="AS15" s="55">
        <f>ROUND(($B15*AR15),2)</f>
        <v>0</v>
      </c>
      <c r="AT15" s="17">
        <v>51</v>
      </c>
      <c r="AU15" s="54">
        <f>ROUND(($B15*AT15),2)</f>
        <v>0</v>
      </c>
      <c r="AV15" s="19">
        <v>60</v>
      </c>
      <c r="AW15" s="56">
        <f>ROUND(($B15*AV15),2)</f>
        <v>0</v>
      </c>
      <c r="AX15" s="19">
        <v>50</v>
      </c>
      <c r="AY15" s="56">
        <f>ROUND(($B15*AX15),2)</f>
        <v>0</v>
      </c>
      <c r="AZ15" s="19">
        <f>15+19+7</f>
        <v>41</v>
      </c>
      <c r="BA15" s="69">
        <f>ROUND(($B15*AZ15),2)</f>
        <v>0</v>
      </c>
      <c r="BB15" s="127">
        <v>95</v>
      </c>
      <c r="BC15" s="55">
        <f>ROUND(($B15*BB15),2)</f>
        <v>0</v>
      </c>
      <c r="BD15" s="17">
        <v>47</v>
      </c>
      <c r="BE15" s="54">
        <f>ROUND(($B15*BD15),2)</f>
        <v>0</v>
      </c>
      <c r="BF15" s="15">
        <v>88</v>
      </c>
      <c r="BG15" s="55">
        <f>ROUND(($B15*BF15),2)</f>
        <v>0</v>
      </c>
      <c r="BH15" s="15"/>
      <c r="BI15" s="55">
        <f>ROUND(($B15*BH15),2)</f>
        <v>0</v>
      </c>
      <c r="BJ15" s="15"/>
      <c r="BK15" s="55">
        <f>ROUND(($B15*BJ15),2)</f>
        <v>0</v>
      </c>
      <c r="BL15" s="15">
        <v>34.6</v>
      </c>
      <c r="BM15" s="55">
        <f>ROUND(($B15*BL15),2)</f>
        <v>0</v>
      </c>
      <c r="BN15" s="15">
        <v>32.6</v>
      </c>
      <c r="BO15" s="55">
        <f>ROUND(($B15*BN15),2)</f>
        <v>0</v>
      </c>
      <c r="BP15" s="15">
        <f>16+7.1</f>
        <v>23.1</v>
      </c>
      <c r="BQ15" s="54">
        <f>ROUND(($B15*BP15),2)</f>
        <v>0</v>
      </c>
      <c r="BR15" s="19">
        <f>41+18.7+7.6</f>
        <v>67.3</v>
      </c>
      <c r="BS15" s="69">
        <f>ROUND(($B15*BR15),2)</f>
        <v>0</v>
      </c>
      <c r="BT15" s="19">
        <f>21+4.3</f>
        <v>25.3</v>
      </c>
      <c r="BU15" s="69">
        <f>ROUND(($B15*BT15),2)</f>
        <v>0</v>
      </c>
      <c r="BV15" s="18"/>
      <c r="BW15" s="69">
        <f>ROUND(($B15*BV15),2)</f>
        <v>0</v>
      </c>
      <c r="BX15" s="19"/>
      <c r="BY15" s="56">
        <f>ROUND(($B15*BX15),2)</f>
        <v>0</v>
      </c>
      <c r="BZ15" s="70"/>
      <c r="CA15" s="69">
        <f>ROUND(($B15*BZ15),2)</f>
        <v>0</v>
      </c>
      <c r="CB15" s="70">
        <v>19</v>
      </c>
      <c r="CC15" s="69">
        <f>ROUND(($B15*CB15),2)</f>
        <v>0</v>
      </c>
      <c r="CD15" s="70">
        <v>3</v>
      </c>
      <c r="CE15" s="56">
        <f>ROUND(($B15*CD15),2)</f>
        <v>0</v>
      </c>
      <c r="CF15" s="70">
        <v>5</v>
      </c>
      <c r="CG15" s="56">
        <f>ROUND(($B15*CF15),2)</f>
        <v>0</v>
      </c>
      <c r="CH15" s="70"/>
      <c r="CI15" s="56">
        <f>ROUND(($B15*CH15),2)</f>
        <v>0</v>
      </c>
      <c r="CJ15" s="70">
        <v>16</v>
      </c>
      <c r="CK15" s="56">
        <f>ROUND(($B15*CJ15),2)</f>
        <v>0</v>
      </c>
      <c r="CL15" s="19"/>
      <c r="CM15" s="55">
        <f>ROUND(($B15*CL15),2)</f>
        <v>0</v>
      </c>
      <c r="CN15" s="19">
        <v>18</v>
      </c>
      <c r="CO15" s="55">
        <f>ROUND(($B15*CN15),2)</f>
        <v>0</v>
      </c>
      <c r="CP15" s="18">
        <v>5</v>
      </c>
      <c r="CQ15" s="54">
        <f>ROUND(($B15*CP15),2)</f>
        <v>0</v>
      </c>
      <c r="CR15" s="18">
        <f>89+8</f>
        <v>97</v>
      </c>
      <c r="CS15" s="54">
        <f>ROUND(($B15*CR15),2)</f>
        <v>0</v>
      </c>
      <c r="CT15" s="20"/>
      <c r="CU15" s="54">
        <f>ROUND(($B15*CT15),2)</f>
        <v>0</v>
      </c>
      <c r="CV15" s="20">
        <v>23</v>
      </c>
      <c r="CW15" s="54">
        <f>ROUND(($B15*CV15),2)</f>
        <v>0</v>
      </c>
      <c r="CX15" s="18">
        <f>4.8</f>
        <v>4.8</v>
      </c>
      <c r="CY15" s="54">
        <f>ROUND(($B15*CX15),2)</f>
        <v>0</v>
      </c>
      <c r="CZ15" s="18">
        <f>18+4</f>
        <v>22</v>
      </c>
      <c r="DA15" s="54">
        <f>ROUND(($B15*CZ15),2)</f>
        <v>0</v>
      </c>
      <c r="DB15" s="18"/>
      <c r="DC15" s="54">
        <f>ROUND(($B15*DB15),2)</f>
        <v>0</v>
      </c>
      <c r="DD15" s="60"/>
    </row>
    <row r="16" spans="1:108" s="61" customFormat="1" ht="36" customHeight="1">
      <c r="A16" s="105" t="s">
        <v>151</v>
      </c>
      <c r="B16" s="92"/>
      <c r="C16" s="106"/>
      <c r="D16" s="94">
        <f>SUM(D17:D19)</f>
        <v>819.5</v>
      </c>
      <c r="E16" s="95">
        <f>SUM(E17:E19)</f>
        <v>0</v>
      </c>
      <c r="F16" s="121"/>
      <c r="G16" s="122"/>
      <c r="H16" s="97"/>
      <c r="I16" s="98"/>
      <c r="J16" s="97"/>
      <c r="K16" s="98"/>
      <c r="L16" s="97"/>
      <c r="M16" s="98"/>
      <c r="N16" s="97"/>
      <c r="O16" s="98"/>
      <c r="P16" s="97"/>
      <c r="Q16" s="98"/>
      <c r="R16" s="97"/>
      <c r="S16" s="98"/>
      <c r="T16" s="97"/>
      <c r="U16" s="98"/>
      <c r="V16" s="97"/>
      <c r="W16" s="98"/>
      <c r="X16" s="97"/>
      <c r="Y16" s="98"/>
      <c r="Z16" s="99"/>
      <c r="AA16" s="96"/>
      <c r="AB16" s="97"/>
      <c r="AC16" s="98"/>
      <c r="AD16" s="97"/>
      <c r="AE16" s="98"/>
      <c r="AF16" s="97"/>
      <c r="AG16" s="98"/>
      <c r="AH16" s="97"/>
      <c r="AI16" s="98"/>
      <c r="AJ16" s="97"/>
      <c r="AK16" s="98"/>
      <c r="AL16" s="97"/>
      <c r="AM16" s="98"/>
      <c r="AN16" s="97"/>
      <c r="AO16" s="98"/>
      <c r="AP16" s="97"/>
      <c r="AQ16" s="98"/>
      <c r="AR16" s="97"/>
      <c r="AS16" s="98"/>
      <c r="AT16" s="99"/>
      <c r="AU16" s="96"/>
      <c r="AV16" s="100"/>
      <c r="AW16" s="101"/>
      <c r="AX16" s="100"/>
      <c r="AY16" s="101"/>
      <c r="AZ16" s="102"/>
      <c r="BA16" s="103"/>
      <c r="BB16" s="97"/>
      <c r="BC16" s="98"/>
      <c r="BD16" s="99"/>
      <c r="BE16" s="96"/>
      <c r="BF16" s="97"/>
      <c r="BG16" s="98"/>
      <c r="BH16" s="97"/>
      <c r="BI16" s="98"/>
      <c r="BJ16" s="97"/>
      <c r="BK16" s="98"/>
      <c r="BL16" s="97"/>
      <c r="BM16" s="98"/>
      <c r="BN16" s="97"/>
      <c r="BO16" s="98"/>
      <c r="BP16" s="97"/>
      <c r="BQ16" s="96"/>
      <c r="BR16" s="97"/>
      <c r="BS16" s="103"/>
      <c r="BT16" s="100"/>
      <c r="BU16" s="103"/>
      <c r="BV16" s="100"/>
      <c r="BW16" s="103"/>
      <c r="BX16" s="100"/>
      <c r="BY16" s="101"/>
      <c r="BZ16" s="100"/>
      <c r="CA16" s="103"/>
      <c r="CB16" s="100"/>
      <c r="CC16" s="103"/>
      <c r="CD16" s="100"/>
      <c r="CE16" s="101"/>
      <c r="CF16" s="100"/>
      <c r="CG16" s="101"/>
      <c r="CH16" s="100"/>
      <c r="CI16" s="101"/>
      <c r="CJ16" s="100"/>
      <c r="CK16" s="101"/>
      <c r="CL16" s="100"/>
      <c r="CM16" s="98"/>
      <c r="CN16" s="100"/>
      <c r="CO16" s="98"/>
      <c r="CP16" s="100"/>
      <c r="CQ16" s="96"/>
      <c r="CR16" s="100"/>
      <c r="CS16" s="96"/>
      <c r="CT16" s="104"/>
      <c r="CU16" s="96"/>
      <c r="CV16" s="104"/>
      <c r="CW16" s="96"/>
      <c r="CX16" s="100"/>
      <c r="CY16" s="96"/>
      <c r="CZ16" s="100"/>
      <c r="DA16" s="96"/>
      <c r="DB16" s="100"/>
      <c r="DC16" s="96"/>
      <c r="DD16" s="60"/>
    </row>
    <row r="17" spans="1:108" s="61" customFormat="1" ht="17.25" customHeight="1">
      <c r="A17" s="49" t="s">
        <v>27</v>
      </c>
      <c r="B17" s="68"/>
      <c r="C17" s="14" t="s">
        <v>50</v>
      </c>
      <c r="D17" s="53">
        <f t="shared" ref="D17:E19" si="0">H17+J17+L17+N17+P17+R17+T17+V17+X17+Z17+AB17+AD17+AF17+AH17+AJ17+AL17+AN17+AP17+AR17+AT17+AV17+AX17+AZ17+BB17+BD17+BF17+BH17+BJ17+BL17+BN17+BP17+BR17+BT17+BV17+BX17+BZ17+CB17+CD17++CF17+CH17+CJ17+CL17+CN17+CP17+CR17+CT17+CV17+CX17+CZ17+DB17</f>
        <v>302.60000000000002</v>
      </c>
      <c r="E17" s="54">
        <f t="shared" si="0"/>
        <v>0</v>
      </c>
      <c r="F17" s="120">
        <f>ROUND((G17*D17),2)</f>
        <v>6747.98</v>
      </c>
      <c r="G17" s="121">
        <v>22.3</v>
      </c>
      <c r="H17" s="15"/>
      <c r="I17" s="55">
        <f>ROUND(($B17*H17),2)</f>
        <v>0</v>
      </c>
      <c r="J17" s="15"/>
      <c r="K17" s="55">
        <f>ROUND(($B17*J17),2)</f>
        <v>0</v>
      </c>
      <c r="L17" s="15">
        <v>25</v>
      </c>
      <c r="M17" s="55">
        <f>ROUND(($B17*L17),2)</f>
        <v>0</v>
      </c>
      <c r="N17" s="15">
        <v>25</v>
      </c>
      <c r="O17" s="55">
        <f>ROUND(($B17*N17),2)</f>
        <v>0</v>
      </c>
      <c r="P17" s="15"/>
      <c r="Q17" s="55">
        <f>ROUND(($B17*P17),2)</f>
        <v>0</v>
      </c>
      <c r="R17" s="15"/>
      <c r="S17" s="55">
        <f>ROUND(($B17*R17),2)</f>
        <v>0</v>
      </c>
      <c r="T17" s="15"/>
      <c r="U17" s="55">
        <f>ROUND(($B17*T17),2)</f>
        <v>0</v>
      </c>
      <c r="V17" s="15"/>
      <c r="W17" s="55">
        <f>ROUND(($B17*V17),2)</f>
        <v>0</v>
      </c>
      <c r="X17" s="15">
        <v>20</v>
      </c>
      <c r="Y17" s="55">
        <f>ROUND(($B17*X17),2)</f>
        <v>0</v>
      </c>
      <c r="Z17" s="17">
        <f>5+3</f>
        <v>8</v>
      </c>
      <c r="AA17" s="54">
        <f>ROUND(($B17*Z17),2)</f>
        <v>0</v>
      </c>
      <c r="AB17" s="15">
        <v>10</v>
      </c>
      <c r="AC17" s="55">
        <f>ROUND(($B17*AB17),2)</f>
        <v>0</v>
      </c>
      <c r="AD17" s="15"/>
      <c r="AE17" s="55">
        <f>ROUND(($B17*AD17),2)</f>
        <v>0</v>
      </c>
      <c r="AF17" s="15">
        <f>20+3</f>
        <v>23</v>
      </c>
      <c r="AG17" s="55">
        <f>ROUND(($B17*AF17),2)</f>
        <v>0</v>
      </c>
      <c r="AH17" s="15">
        <v>5</v>
      </c>
      <c r="AI17" s="55">
        <f>ROUND(($B17*AH17),2)</f>
        <v>0</v>
      </c>
      <c r="AJ17" s="15">
        <v>10</v>
      </c>
      <c r="AK17" s="55">
        <f>ROUND(($B17*AJ17),2)</f>
        <v>0</v>
      </c>
      <c r="AL17" s="15">
        <v>3</v>
      </c>
      <c r="AM17" s="55">
        <f>ROUND(($B17*AL17),2)</f>
        <v>0</v>
      </c>
      <c r="AN17" s="15">
        <v>2</v>
      </c>
      <c r="AO17" s="55">
        <f>ROUND(($B17*AN17),2)</f>
        <v>0</v>
      </c>
      <c r="AP17" s="15">
        <v>15</v>
      </c>
      <c r="AQ17" s="55">
        <f>ROUND(($B17*AP17),2)</f>
        <v>0</v>
      </c>
      <c r="AR17" s="15">
        <v>3</v>
      </c>
      <c r="AS17" s="55">
        <f>ROUND(($B17*AR17),2)</f>
        <v>0</v>
      </c>
      <c r="AT17" s="17">
        <v>9</v>
      </c>
      <c r="AU17" s="54">
        <f>ROUND(($B17*AT17),2)</f>
        <v>0</v>
      </c>
      <c r="AV17" s="19">
        <v>15</v>
      </c>
      <c r="AW17" s="56">
        <f>ROUND(($B17*AV17),2)</f>
        <v>0</v>
      </c>
      <c r="AX17" s="19">
        <v>6</v>
      </c>
      <c r="AY17" s="56">
        <f>ROUND(($B17*AX17),2)</f>
        <v>0</v>
      </c>
      <c r="AZ17" s="19">
        <f>3+8+3.5</f>
        <v>14.5</v>
      </c>
      <c r="BA17" s="69">
        <f>ROUND(($B17*AZ17),2)</f>
        <v>0</v>
      </c>
      <c r="BB17" s="15">
        <v>8</v>
      </c>
      <c r="BC17" s="55">
        <f>ROUND(($B17*BB17),2)</f>
        <v>0</v>
      </c>
      <c r="BD17" s="17">
        <v>2</v>
      </c>
      <c r="BE17" s="54">
        <f>ROUND(($B17*BD17),2)</f>
        <v>0</v>
      </c>
      <c r="BF17" s="15">
        <v>4.5</v>
      </c>
      <c r="BG17" s="55">
        <f>ROUND(($B17*BF17),2)</f>
        <v>0</v>
      </c>
      <c r="BH17" s="15"/>
      <c r="BI17" s="55">
        <f>ROUND(($B17*BH17),2)</f>
        <v>0</v>
      </c>
      <c r="BJ17" s="15"/>
      <c r="BK17" s="55">
        <f>ROUND(($B17*BJ17),2)</f>
        <v>0</v>
      </c>
      <c r="BL17" s="15">
        <v>2.2999999999999998</v>
      </c>
      <c r="BM17" s="55">
        <f>ROUND(($B17*BL17),2)</f>
        <v>0</v>
      </c>
      <c r="BN17" s="15">
        <v>6.6</v>
      </c>
      <c r="BO17" s="55">
        <f>ROUND(($B17*BN17),2)</f>
        <v>0</v>
      </c>
      <c r="BP17" s="15">
        <f>5+3.6</f>
        <v>8.6</v>
      </c>
      <c r="BQ17" s="54">
        <f>ROUND(($B17*BP17),2)</f>
        <v>0</v>
      </c>
      <c r="BR17" s="15">
        <f>2+3.9</f>
        <v>5.9</v>
      </c>
      <c r="BS17" s="69">
        <f>ROUND(($B17*BR17),2)</f>
        <v>0</v>
      </c>
      <c r="BT17" s="19">
        <f>4+2.3</f>
        <v>6.3</v>
      </c>
      <c r="BU17" s="69">
        <f>ROUND(($B17*BT17),2)</f>
        <v>0</v>
      </c>
      <c r="BV17" s="18"/>
      <c r="BW17" s="69">
        <f>ROUND(($B17*BV17),2)</f>
        <v>0</v>
      </c>
      <c r="BX17" s="19"/>
      <c r="BY17" s="56">
        <f>ROUND(($B17*BX17),2)</f>
        <v>0</v>
      </c>
      <c r="BZ17" s="70"/>
      <c r="CA17" s="69">
        <f>ROUND(($B17*BZ17),2)</f>
        <v>0</v>
      </c>
      <c r="CB17" s="70">
        <v>12</v>
      </c>
      <c r="CC17" s="69">
        <f>ROUND(($B17*CB17),2)</f>
        <v>0</v>
      </c>
      <c r="CD17" s="70">
        <v>2</v>
      </c>
      <c r="CE17" s="56">
        <f>ROUND(($B17*CD17),2)</f>
        <v>0</v>
      </c>
      <c r="CF17" s="70"/>
      <c r="CG17" s="56">
        <f>ROUND(($B17*CF17),2)</f>
        <v>0</v>
      </c>
      <c r="CH17" s="70"/>
      <c r="CI17" s="56">
        <f>ROUND(($B17*CH17),2)</f>
        <v>0</v>
      </c>
      <c r="CJ17" s="70">
        <v>3</v>
      </c>
      <c r="CK17" s="56">
        <f>ROUND(($B17*CJ17),2)</f>
        <v>0</v>
      </c>
      <c r="CL17" s="19"/>
      <c r="CM17" s="55">
        <f>ROUND(($B17*CL17),2)</f>
        <v>0</v>
      </c>
      <c r="CN17" s="15">
        <v>15</v>
      </c>
      <c r="CO17" s="55">
        <f>ROUND(($B17*CN17),2)</f>
        <v>0</v>
      </c>
      <c r="CP17" s="18">
        <v>5</v>
      </c>
      <c r="CQ17" s="54">
        <f>ROUND(($B17*CP17),2)</f>
        <v>0</v>
      </c>
      <c r="CR17" s="18">
        <f>14+4</f>
        <v>18</v>
      </c>
      <c r="CS17" s="54">
        <f>ROUND(($B17*CR17),2)</f>
        <v>0</v>
      </c>
      <c r="CT17" s="20"/>
      <c r="CU17" s="54">
        <f>ROUND(($B17*CT17),2)</f>
        <v>0</v>
      </c>
      <c r="CV17" s="20"/>
      <c r="CW17" s="54">
        <f>ROUND(($B17*CV17),2)</f>
        <v>0</v>
      </c>
      <c r="CX17" s="18">
        <f>5+2.4</f>
        <v>7.4</v>
      </c>
      <c r="CY17" s="54">
        <f>ROUND(($B17*CX17),2)</f>
        <v>0</v>
      </c>
      <c r="CZ17" s="18">
        <f>0.5+2</f>
        <v>2.5</v>
      </c>
      <c r="DA17" s="54">
        <f>ROUND(($B17*CZ17),2)</f>
        <v>0</v>
      </c>
      <c r="DB17" s="18"/>
      <c r="DC17" s="54">
        <f>ROUND(($B17*DB17),2)</f>
        <v>0</v>
      </c>
      <c r="DD17" s="60"/>
    </row>
    <row r="18" spans="1:108" s="61" customFormat="1" ht="17.25" customHeight="1">
      <c r="A18" s="49" t="s">
        <v>26</v>
      </c>
      <c r="B18" s="68"/>
      <c r="C18" s="14" t="s">
        <v>50</v>
      </c>
      <c r="D18" s="53">
        <f t="shared" si="0"/>
        <v>270.60000000000002</v>
      </c>
      <c r="E18" s="54">
        <f t="shared" si="0"/>
        <v>0</v>
      </c>
      <c r="F18" s="120">
        <f>ROUND((G18*D18),2)</f>
        <v>7576.8</v>
      </c>
      <c r="G18" s="121">
        <v>28</v>
      </c>
      <c r="H18" s="15"/>
      <c r="I18" s="55">
        <f>ROUND(($B18*H18),2)</f>
        <v>0</v>
      </c>
      <c r="J18" s="15"/>
      <c r="K18" s="55">
        <f>ROUND(($B18*J18),2)</f>
        <v>0</v>
      </c>
      <c r="L18" s="15">
        <v>15</v>
      </c>
      <c r="M18" s="55">
        <f>ROUND(($B18*L18),2)</f>
        <v>0</v>
      </c>
      <c r="N18" s="15">
        <v>15</v>
      </c>
      <c r="O18" s="55">
        <f>ROUND(($B18*N18),2)</f>
        <v>0</v>
      </c>
      <c r="P18" s="15"/>
      <c r="Q18" s="55">
        <f>ROUND(($B18*P18),2)</f>
        <v>0</v>
      </c>
      <c r="R18" s="15">
        <v>5</v>
      </c>
      <c r="S18" s="55">
        <f>ROUND(($B18*R18),2)</f>
        <v>0</v>
      </c>
      <c r="T18" s="15"/>
      <c r="U18" s="55">
        <f>ROUND(($B18*T18),2)</f>
        <v>0</v>
      </c>
      <c r="V18" s="15"/>
      <c r="W18" s="55">
        <f>ROUND(($B18*V18),2)</f>
        <v>0</v>
      </c>
      <c r="X18" s="15">
        <v>20</v>
      </c>
      <c r="Y18" s="55">
        <f>ROUND(($B18*X18),2)</f>
        <v>0</v>
      </c>
      <c r="Z18" s="17">
        <v>6</v>
      </c>
      <c r="AA18" s="54">
        <f>ROUND(($B18*Z18),2)</f>
        <v>0</v>
      </c>
      <c r="AB18" s="15">
        <f>10+3</f>
        <v>13</v>
      </c>
      <c r="AC18" s="55">
        <f>ROUND(($B18*AB18),2)</f>
        <v>0</v>
      </c>
      <c r="AD18" s="15"/>
      <c r="AE18" s="55">
        <f>ROUND(($B18*AD18),2)</f>
        <v>0</v>
      </c>
      <c r="AF18" s="15">
        <f>30+5</f>
        <v>35</v>
      </c>
      <c r="AG18" s="55">
        <f>ROUND(($B18*AF18),2)</f>
        <v>0</v>
      </c>
      <c r="AH18" s="15">
        <v>5</v>
      </c>
      <c r="AI18" s="55">
        <f>ROUND(($B18*AH18),2)</f>
        <v>0</v>
      </c>
      <c r="AJ18" s="15">
        <v>10</v>
      </c>
      <c r="AK18" s="55">
        <f>ROUND(($B18*AJ18),2)</f>
        <v>0</v>
      </c>
      <c r="AL18" s="15">
        <v>4</v>
      </c>
      <c r="AM18" s="55">
        <f>ROUND(($B18*AL18),2)</f>
        <v>0</v>
      </c>
      <c r="AN18" s="15">
        <v>5</v>
      </c>
      <c r="AO18" s="55">
        <f>ROUND(($B18*AN18),2)</f>
        <v>0</v>
      </c>
      <c r="AP18" s="15">
        <v>15</v>
      </c>
      <c r="AQ18" s="55">
        <f>ROUND(($B18*AP18),2)</f>
        <v>0</v>
      </c>
      <c r="AR18" s="15">
        <v>5</v>
      </c>
      <c r="AS18" s="55">
        <f>ROUND(($B18*AR18),2)</f>
        <v>0</v>
      </c>
      <c r="AT18" s="17"/>
      <c r="AU18" s="54">
        <f>ROUND(($B18*AT18),2)</f>
        <v>0</v>
      </c>
      <c r="AV18" s="19">
        <v>9</v>
      </c>
      <c r="AW18" s="56">
        <f>ROUND(($B18*AV18),2)</f>
        <v>0</v>
      </c>
      <c r="AX18" s="19"/>
      <c r="AY18" s="56">
        <f>ROUND(($B18*AX18),2)</f>
        <v>0</v>
      </c>
      <c r="AZ18" s="19">
        <f>6+6</f>
        <v>12</v>
      </c>
      <c r="BA18" s="69">
        <f>ROUND(($B18*AZ18),2)</f>
        <v>0</v>
      </c>
      <c r="BB18" s="15"/>
      <c r="BC18" s="55">
        <f>ROUND(($B18*BB18),2)</f>
        <v>0</v>
      </c>
      <c r="BD18" s="17">
        <v>3</v>
      </c>
      <c r="BE18" s="54">
        <f>ROUND(($B18*BD18),2)</f>
        <v>0</v>
      </c>
      <c r="BF18" s="15">
        <v>8</v>
      </c>
      <c r="BG18" s="55">
        <f>ROUND(($B18*BF18),2)</f>
        <v>0</v>
      </c>
      <c r="BH18" s="15"/>
      <c r="BI18" s="55">
        <f>ROUND(($B18*BH18),2)</f>
        <v>0</v>
      </c>
      <c r="BJ18" s="15"/>
      <c r="BK18" s="55">
        <f>ROUND(($B18*BJ18),2)</f>
        <v>0</v>
      </c>
      <c r="BL18" s="15">
        <v>4</v>
      </c>
      <c r="BM18" s="55">
        <f>ROUND(($B18*BL18),2)</f>
        <v>0</v>
      </c>
      <c r="BN18" s="15">
        <v>11.5</v>
      </c>
      <c r="BO18" s="55">
        <f>ROUND(($B18*BN18),2)</f>
        <v>0</v>
      </c>
      <c r="BP18" s="15">
        <f>2+6.3</f>
        <v>8.3000000000000007</v>
      </c>
      <c r="BQ18" s="54">
        <f>ROUND(($B18*BP18),2)</f>
        <v>0</v>
      </c>
      <c r="BR18" s="15">
        <v>6.8</v>
      </c>
      <c r="BS18" s="69">
        <f>ROUND(($B18*BR18),2)</f>
        <v>0</v>
      </c>
      <c r="BT18" s="19">
        <f>4+6</f>
        <v>10</v>
      </c>
      <c r="BU18" s="69">
        <f>ROUND(($B18*BT18),2)</f>
        <v>0</v>
      </c>
      <c r="BV18" s="18"/>
      <c r="BW18" s="69">
        <f>ROUND(($B18*BV18),2)</f>
        <v>0</v>
      </c>
      <c r="BX18" s="19"/>
      <c r="BY18" s="56">
        <f>ROUND(($B18*BX18),2)</f>
        <v>0</v>
      </c>
      <c r="BZ18" s="70"/>
      <c r="CA18" s="69">
        <f>ROUND(($B18*BZ18),2)</f>
        <v>0</v>
      </c>
      <c r="CB18" s="70">
        <v>8</v>
      </c>
      <c r="CC18" s="69">
        <f>ROUND(($B18*CB18),2)</f>
        <v>0</v>
      </c>
      <c r="CD18" s="70">
        <v>2</v>
      </c>
      <c r="CE18" s="56">
        <f>ROUND(($B18*CD18),2)</f>
        <v>0</v>
      </c>
      <c r="CF18" s="70"/>
      <c r="CG18" s="56">
        <f>ROUND(($B18*CF18),2)</f>
        <v>0</v>
      </c>
      <c r="CH18" s="70"/>
      <c r="CI18" s="56">
        <f>ROUND(($B18*CH18),2)</f>
        <v>0</v>
      </c>
      <c r="CJ18" s="70">
        <v>6</v>
      </c>
      <c r="CK18" s="56">
        <f>ROUND(($B18*CJ18),2)</f>
        <v>0</v>
      </c>
      <c r="CL18" s="19"/>
      <c r="CM18" s="55">
        <f>ROUND(($B18*CL18),2)</f>
        <v>0</v>
      </c>
      <c r="CN18" s="15">
        <v>8</v>
      </c>
      <c r="CO18" s="55">
        <f>ROUND(($B18*CN18),2)</f>
        <v>0</v>
      </c>
      <c r="CP18" s="71">
        <v>6</v>
      </c>
      <c r="CQ18" s="54">
        <f>ROUND(($B18*CP18),2)</f>
        <v>0</v>
      </c>
      <c r="CR18" s="18">
        <f>7</f>
        <v>7</v>
      </c>
      <c r="CS18" s="54">
        <f>ROUND(($B18*CR18),2)</f>
        <v>0</v>
      </c>
      <c r="CT18" s="20"/>
      <c r="CU18" s="54">
        <f>ROUND(($B18*CT18),2)</f>
        <v>0</v>
      </c>
      <c r="CV18" s="20"/>
      <c r="CW18" s="54">
        <f>ROUND(($B18*CV18),2)</f>
        <v>0</v>
      </c>
      <c r="CX18" s="18">
        <v>4.2</v>
      </c>
      <c r="CY18" s="54">
        <f>ROUND(($B18*CX18),2)</f>
        <v>0</v>
      </c>
      <c r="CZ18" s="18">
        <v>3.8</v>
      </c>
      <c r="DA18" s="54">
        <f>ROUND(($B18*CZ18),2)</f>
        <v>0</v>
      </c>
      <c r="DB18" s="18"/>
      <c r="DC18" s="54">
        <f>ROUND(($B18*DB18),2)</f>
        <v>0</v>
      </c>
      <c r="DD18" s="60"/>
    </row>
    <row r="19" spans="1:108" s="61" customFormat="1" ht="17.25" customHeight="1">
      <c r="A19" s="49" t="s">
        <v>28</v>
      </c>
      <c r="B19" s="68"/>
      <c r="C19" s="14" t="s">
        <v>50</v>
      </c>
      <c r="D19" s="53">
        <f t="shared" si="0"/>
        <v>246.29999999999998</v>
      </c>
      <c r="E19" s="54">
        <f t="shared" si="0"/>
        <v>0</v>
      </c>
      <c r="F19" s="120">
        <f>ROUND((G19*D19),2)</f>
        <v>8620.5</v>
      </c>
      <c r="G19" s="121">
        <v>35</v>
      </c>
      <c r="H19" s="15">
        <v>20</v>
      </c>
      <c r="I19" s="55">
        <f>ROUND(($B19*H19),2)</f>
        <v>0</v>
      </c>
      <c r="J19" s="15"/>
      <c r="K19" s="55">
        <f>ROUND(($B19*J19),2)</f>
        <v>0</v>
      </c>
      <c r="L19" s="15">
        <v>20</v>
      </c>
      <c r="M19" s="55">
        <f>ROUND(($B19*L19),2)</f>
        <v>0</v>
      </c>
      <c r="N19" s="15">
        <v>25</v>
      </c>
      <c r="O19" s="55">
        <f>ROUND(($B19*N19),2)</f>
        <v>0</v>
      </c>
      <c r="P19" s="15"/>
      <c r="Q19" s="55">
        <f>ROUND(($B19*P19),2)</f>
        <v>0</v>
      </c>
      <c r="R19" s="15">
        <v>10</v>
      </c>
      <c r="S19" s="55">
        <f>ROUND(($B19*R19),2)</f>
        <v>0</v>
      </c>
      <c r="T19" s="15"/>
      <c r="U19" s="55">
        <f>ROUND(($B19*T19),2)</f>
        <v>0</v>
      </c>
      <c r="V19" s="15"/>
      <c r="W19" s="55">
        <f>ROUND(($B19*V19),2)</f>
        <v>0</v>
      </c>
      <c r="X19" s="15"/>
      <c r="Y19" s="55">
        <f>ROUND(($B19*X19),2)</f>
        <v>0</v>
      </c>
      <c r="Z19" s="17">
        <f>5+2</f>
        <v>7</v>
      </c>
      <c r="AA19" s="54">
        <f>ROUND(($B19*Z19),2)</f>
        <v>0</v>
      </c>
      <c r="AB19" s="15">
        <f>5+1</f>
        <v>6</v>
      </c>
      <c r="AC19" s="55">
        <f>ROUND(($B19*AB19),2)</f>
        <v>0</v>
      </c>
      <c r="AD19" s="15"/>
      <c r="AE19" s="55">
        <f>ROUND(($B19*AD19),2)</f>
        <v>0</v>
      </c>
      <c r="AF19" s="15">
        <v>10</v>
      </c>
      <c r="AG19" s="55">
        <f>ROUND(($B19*AF19),2)</f>
        <v>0</v>
      </c>
      <c r="AH19" s="15">
        <v>5</v>
      </c>
      <c r="AI19" s="55">
        <f>ROUND(($B19*AH19),2)</f>
        <v>0</v>
      </c>
      <c r="AJ19" s="15">
        <v>15</v>
      </c>
      <c r="AK19" s="55">
        <f>ROUND(($B19*AJ19),2)</f>
        <v>0</v>
      </c>
      <c r="AL19" s="15">
        <v>3</v>
      </c>
      <c r="AM19" s="55">
        <f>ROUND(($B19*AL19),2)</f>
        <v>0</v>
      </c>
      <c r="AN19" s="15"/>
      <c r="AO19" s="55">
        <f>ROUND(($B19*AN19),2)</f>
        <v>0</v>
      </c>
      <c r="AP19" s="15">
        <v>15</v>
      </c>
      <c r="AQ19" s="55">
        <f>ROUND(($B19*AP19),2)</f>
        <v>0</v>
      </c>
      <c r="AR19" s="15">
        <v>1</v>
      </c>
      <c r="AS19" s="55">
        <f>ROUND(($B19*AR19),2)</f>
        <v>0</v>
      </c>
      <c r="AT19" s="17"/>
      <c r="AU19" s="54">
        <f>ROUND(($B19*AT19),2)</f>
        <v>0</v>
      </c>
      <c r="AV19" s="19">
        <v>11</v>
      </c>
      <c r="AW19" s="56">
        <f>ROUND(($B19*AV19),2)</f>
        <v>0</v>
      </c>
      <c r="AX19" s="19"/>
      <c r="AY19" s="56">
        <f>ROUND(($B19*AX19),2)</f>
        <v>0</v>
      </c>
      <c r="AZ19" s="19">
        <f>8+2.5</f>
        <v>10.5</v>
      </c>
      <c r="BA19" s="69">
        <f>ROUND(($B19*AZ19),2)</f>
        <v>0</v>
      </c>
      <c r="BB19" s="15"/>
      <c r="BC19" s="55">
        <f>ROUND(($B19*BB19),2)</f>
        <v>0</v>
      </c>
      <c r="BD19" s="17">
        <v>1.3</v>
      </c>
      <c r="BE19" s="54">
        <f>ROUND(($B19*BD19),2)</f>
        <v>0</v>
      </c>
      <c r="BF19" s="15">
        <v>3</v>
      </c>
      <c r="BG19" s="55">
        <f>ROUND(($B19*BF19),2)</f>
        <v>0</v>
      </c>
      <c r="BH19" s="15"/>
      <c r="BI19" s="55">
        <f>ROUND(($B19*BH19),2)</f>
        <v>0</v>
      </c>
      <c r="BJ19" s="15"/>
      <c r="BK19" s="55">
        <f>ROUND(($B19*BJ19),2)</f>
        <v>0</v>
      </c>
      <c r="BL19" s="15">
        <v>6.6</v>
      </c>
      <c r="BM19" s="55">
        <f>ROUND(($B19*BL19),2)</f>
        <v>0</v>
      </c>
      <c r="BN19" s="15">
        <v>10</v>
      </c>
      <c r="BO19" s="55">
        <f>ROUND(($B19*BN19),2)</f>
        <v>0</v>
      </c>
      <c r="BP19" s="15">
        <v>2.5</v>
      </c>
      <c r="BQ19" s="54">
        <f>ROUND(($B19*BP19),2)</f>
        <v>0</v>
      </c>
      <c r="BR19" s="15">
        <f>7.5+2.7</f>
        <v>10.199999999999999</v>
      </c>
      <c r="BS19" s="69">
        <f>ROUND(($B19*BR19),2)</f>
        <v>0</v>
      </c>
      <c r="BT19" s="19"/>
      <c r="BU19" s="69">
        <f>ROUND(($B19*BT19),2)</f>
        <v>0</v>
      </c>
      <c r="BV19" s="18"/>
      <c r="BW19" s="69">
        <f>ROUND(($B19*BV19),2)</f>
        <v>0</v>
      </c>
      <c r="BX19" s="19"/>
      <c r="BY19" s="56">
        <f>ROUND(($B19*BX19),2)</f>
        <v>0</v>
      </c>
      <c r="BZ19" s="70"/>
      <c r="CA19" s="69">
        <f>ROUND(($B19*BZ19),2)</f>
        <v>0</v>
      </c>
      <c r="CB19" s="70">
        <v>14</v>
      </c>
      <c r="CC19" s="69">
        <f>ROUND(($B19*CB19),2)</f>
        <v>0</v>
      </c>
      <c r="CD19" s="70">
        <v>1</v>
      </c>
      <c r="CE19" s="56">
        <f>ROUND(($B19*CD19),2)</f>
        <v>0</v>
      </c>
      <c r="CF19" s="70"/>
      <c r="CG19" s="56">
        <f>ROUND(($B19*CF19),2)</f>
        <v>0</v>
      </c>
      <c r="CH19" s="70"/>
      <c r="CI19" s="56">
        <f>ROUND(($B19*CH19),2)</f>
        <v>0</v>
      </c>
      <c r="CJ19" s="70">
        <v>2</v>
      </c>
      <c r="CK19" s="56">
        <f>ROUND(($B19*CJ19),2)</f>
        <v>0</v>
      </c>
      <c r="CL19" s="19"/>
      <c r="CM19" s="55">
        <f>ROUND(($B19*CL19),2)</f>
        <v>0</v>
      </c>
      <c r="CN19" s="15">
        <v>25</v>
      </c>
      <c r="CO19" s="55">
        <f>ROUND(($B19*CN19),2)</f>
        <v>0</v>
      </c>
      <c r="CP19" s="18">
        <v>5</v>
      </c>
      <c r="CQ19" s="54">
        <f>ROUND(($B19*CP19),2)</f>
        <v>0</v>
      </c>
      <c r="CR19" s="18">
        <v>3</v>
      </c>
      <c r="CS19" s="54">
        <f>ROUND(($B19*CR19),2)</f>
        <v>0</v>
      </c>
      <c r="CT19" s="20"/>
      <c r="CU19" s="54">
        <f>ROUND(($B19*CT19),2)</f>
        <v>0</v>
      </c>
      <c r="CV19" s="20"/>
      <c r="CW19" s="54">
        <f>ROUND(($B19*CV19),2)</f>
        <v>0</v>
      </c>
      <c r="CX19" s="18">
        <f>1+1.7</f>
        <v>2.7</v>
      </c>
      <c r="CY19" s="54">
        <f>ROUND(($B19*CX19),2)</f>
        <v>0</v>
      </c>
      <c r="CZ19" s="18">
        <f>1.5</f>
        <v>1.5</v>
      </c>
      <c r="DA19" s="54">
        <f>ROUND(($B19*CZ19),2)</f>
        <v>0</v>
      </c>
      <c r="DB19" s="18"/>
      <c r="DC19" s="54">
        <f>ROUND(($B19*DB19),2)</f>
        <v>0</v>
      </c>
      <c r="DD19" s="60"/>
    </row>
    <row r="20" spans="1:108" s="61" customFormat="1" ht="35.25" hidden="1" customHeight="1">
      <c r="A20" s="59" t="s">
        <v>10</v>
      </c>
      <c r="B20" s="92"/>
      <c r="C20" s="58"/>
      <c r="D20" s="94">
        <f>SUM(D21:D23)</f>
        <v>0</v>
      </c>
      <c r="E20" s="95">
        <f>SUM(E21:E23)</f>
        <v>0</v>
      </c>
      <c r="F20" s="121"/>
      <c r="G20" s="122"/>
      <c r="H20" s="97"/>
      <c r="I20" s="98"/>
      <c r="J20" s="97"/>
      <c r="K20" s="98"/>
      <c r="L20" s="97"/>
      <c r="M20" s="98"/>
      <c r="N20" s="97"/>
      <c r="O20" s="98"/>
      <c r="P20" s="97"/>
      <c r="Q20" s="98"/>
      <c r="R20" s="97"/>
      <c r="S20" s="98"/>
      <c r="T20" s="97"/>
      <c r="U20" s="98"/>
      <c r="V20" s="97"/>
      <c r="W20" s="98"/>
      <c r="X20" s="97"/>
      <c r="Y20" s="98"/>
      <c r="Z20" s="99"/>
      <c r="AA20" s="96"/>
      <c r="AB20" s="97"/>
      <c r="AC20" s="98"/>
      <c r="AD20" s="97"/>
      <c r="AE20" s="98"/>
      <c r="AF20" s="97"/>
      <c r="AG20" s="98"/>
      <c r="AH20" s="97"/>
      <c r="AI20" s="98"/>
      <c r="AJ20" s="97"/>
      <c r="AK20" s="98"/>
      <c r="AL20" s="97"/>
      <c r="AM20" s="98"/>
      <c r="AN20" s="97"/>
      <c r="AO20" s="98"/>
      <c r="AP20" s="97"/>
      <c r="AQ20" s="98"/>
      <c r="AR20" s="97"/>
      <c r="AS20" s="98"/>
      <c r="AT20" s="99"/>
      <c r="AU20" s="96"/>
      <c r="AV20" s="100"/>
      <c r="AW20" s="101"/>
      <c r="AX20" s="100"/>
      <c r="AY20" s="101"/>
      <c r="AZ20" s="102"/>
      <c r="BA20" s="103"/>
      <c r="BB20" s="97"/>
      <c r="BC20" s="98"/>
      <c r="BD20" s="99"/>
      <c r="BE20" s="96"/>
      <c r="BF20" s="97"/>
      <c r="BG20" s="98"/>
      <c r="BH20" s="97"/>
      <c r="BI20" s="98"/>
      <c r="BJ20" s="97"/>
      <c r="BK20" s="98"/>
      <c r="BL20" s="97"/>
      <c r="BM20" s="98"/>
      <c r="BN20" s="97"/>
      <c r="BO20" s="98"/>
      <c r="BP20" s="97"/>
      <c r="BQ20" s="96"/>
      <c r="BR20" s="97"/>
      <c r="BS20" s="103"/>
      <c r="BT20" s="100"/>
      <c r="BU20" s="103"/>
      <c r="BV20" s="100"/>
      <c r="BW20" s="103"/>
      <c r="BX20" s="100"/>
      <c r="BY20" s="101"/>
      <c r="BZ20" s="100"/>
      <c r="CA20" s="103"/>
      <c r="CB20" s="100"/>
      <c r="CC20" s="103"/>
      <c r="CD20" s="100"/>
      <c r="CE20" s="101"/>
      <c r="CF20" s="100"/>
      <c r="CG20" s="101"/>
      <c r="CH20" s="100"/>
      <c r="CI20" s="101"/>
      <c r="CJ20" s="100"/>
      <c r="CK20" s="101"/>
      <c r="CL20" s="100"/>
      <c r="CM20" s="98"/>
      <c r="CN20" s="100"/>
      <c r="CO20" s="98"/>
      <c r="CP20" s="100"/>
      <c r="CQ20" s="96"/>
      <c r="CR20" s="100"/>
      <c r="CS20" s="96"/>
      <c r="CT20" s="104"/>
      <c r="CU20" s="96"/>
      <c r="CV20" s="104"/>
      <c r="CW20" s="96"/>
      <c r="CX20" s="100"/>
      <c r="CY20" s="96"/>
      <c r="CZ20" s="100"/>
      <c r="DA20" s="96"/>
      <c r="DB20" s="100"/>
      <c r="DC20" s="96"/>
      <c r="DD20" s="60"/>
    </row>
    <row r="21" spans="1:108" s="61" customFormat="1" ht="16.5" hidden="1" customHeight="1">
      <c r="A21" s="49" t="s">
        <v>29</v>
      </c>
      <c r="B21" s="68"/>
      <c r="C21" s="14" t="s">
        <v>50</v>
      </c>
      <c r="D21" s="53">
        <f t="shared" ref="D21:E23" si="1">H21+J21+L21+N21+P21+R21+T21+V21+X21+Z21+AB21+AD21+AF21+AH21+AJ21+AL21+AN21+AP21+AR21+AT21+AV21+AX21+AZ21+BB21+BD21+BF21+BH21+BJ21+BL21+BN21+BP21+BR21+BT21+BV21+BX21+BZ21+CB21+CD21++CF21+CH21+CJ21+CL21+CN21+CP21+CR21+CT21+CV21+CX21+CZ21+DB21</f>
        <v>0</v>
      </c>
      <c r="E21" s="54">
        <f t="shared" si="1"/>
        <v>0</v>
      </c>
      <c r="F21" s="120">
        <f>ROUND((G21*D21),2)</f>
        <v>0</v>
      </c>
      <c r="G21" s="121"/>
      <c r="H21" s="15"/>
      <c r="I21" s="55">
        <f>ROUND(($B21*H21),2)</f>
        <v>0</v>
      </c>
      <c r="J21" s="15"/>
      <c r="K21" s="55">
        <f>ROUND(($B21*J21),2)</f>
        <v>0</v>
      </c>
      <c r="L21" s="15"/>
      <c r="M21" s="55">
        <f>ROUND(($B21*L21),2)</f>
        <v>0</v>
      </c>
      <c r="N21" s="15"/>
      <c r="O21" s="55">
        <f>ROUND(($B21*N21),2)</f>
        <v>0</v>
      </c>
      <c r="P21" s="15"/>
      <c r="Q21" s="55">
        <f>ROUND(($B21*P21),2)</f>
        <v>0</v>
      </c>
      <c r="R21" s="15"/>
      <c r="S21" s="55">
        <f>ROUND(($B21*R21),2)</f>
        <v>0</v>
      </c>
      <c r="T21" s="15"/>
      <c r="U21" s="55">
        <f>ROUND(($B21*T21),2)</f>
        <v>0</v>
      </c>
      <c r="V21" s="15"/>
      <c r="W21" s="55">
        <f>ROUND(($B21*V21),2)</f>
        <v>0</v>
      </c>
      <c r="X21" s="15"/>
      <c r="Y21" s="55">
        <f>ROUND(($B21*X21),2)</f>
        <v>0</v>
      </c>
      <c r="Z21" s="17"/>
      <c r="AA21" s="54">
        <f>ROUND(($B21*Z21),2)</f>
        <v>0</v>
      </c>
      <c r="AB21" s="15"/>
      <c r="AC21" s="55">
        <f>ROUND(($B21*AB21),2)</f>
        <v>0</v>
      </c>
      <c r="AD21" s="15"/>
      <c r="AE21" s="55">
        <f>ROUND(($B21*AD21),2)</f>
        <v>0</v>
      </c>
      <c r="AF21" s="15"/>
      <c r="AG21" s="55">
        <f>ROUND(($B21*AF21),2)</f>
        <v>0</v>
      </c>
      <c r="AH21" s="15"/>
      <c r="AI21" s="55">
        <f>ROUND(($B21*AH21),2)</f>
        <v>0</v>
      </c>
      <c r="AJ21" s="15"/>
      <c r="AK21" s="55">
        <f>ROUND(($B21*AJ21),2)</f>
        <v>0</v>
      </c>
      <c r="AL21" s="15"/>
      <c r="AM21" s="55">
        <f>ROUND(($B21*AL21),2)</f>
        <v>0</v>
      </c>
      <c r="AN21" s="15"/>
      <c r="AO21" s="55">
        <f>ROUND(($B21*AN21),2)</f>
        <v>0</v>
      </c>
      <c r="AP21" s="15"/>
      <c r="AQ21" s="55">
        <f>ROUND(($B21*AP21),2)</f>
        <v>0</v>
      </c>
      <c r="AR21" s="15"/>
      <c r="AS21" s="55">
        <f>ROUND(($B21*AR21),2)</f>
        <v>0</v>
      </c>
      <c r="AT21" s="17"/>
      <c r="AU21" s="54">
        <f>ROUND(($B21*AT21),2)</f>
        <v>0</v>
      </c>
      <c r="AV21" s="18"/>
      <c r="AW21" s="56">
        <f>ROUND(($B21*AV21),2)</f>
        <v>0</v>
      </c>
      <c r="AX21" s="18"/>
      <c r="AY21" s="56">
        <f>ROUND(($B21*AX21),2)</f>
        <v>0</v>
      </c>
      <c r="AZ21" s="19"/>
      <c r="BA21" s="69">
        <f>ROUND(($B21*AZ21),2)</f>
        <v>0</v>
      </c>
      <c r="BB21" s="15"/>
      <c r="BC21" s="55">
        <f>ROUND(($B21*BB21),2)</f>
        <v>0</v>
      </c>
      <c r="BD21" s="17"/>
      <c r="BE21" s="54">
        <f>ROUND(($B21*BD21),2)</f>
        <v>0</v>
      </c>
      <c r="BF21" s="15"/>
      <c r="BG21" s="55">
        <f>ROUND(($B21*BF21),2)</f>
        <v>0</v>
      </c>
      <c r="BH21" s="15"/>
      <c r="BI21" s="55">
        <f>ROUND(($B21*BH21),2)</f>
        <v>0</v>
      </c>
      <c r="BJ21" s="15"/>
      <c r="BK21" s="55">
        <f>ROUND(($B21*BJ21),2)</f>
        <v>0</v>
      </c>
      <c r="BL21" s="15"/>
      <c r="BM21" s="55">
        <f>ROUND(($B21*BL21),2)</f>
        <v>0</v>
      </c>
      <c r="BN21" s="15"/>
      <c r="BO21" s="55">
        <f>ROUND(($B21*BN21),2)</f>
        <v>0</v>
      </c>
      <c r="BP21" s="15"/>
      <c r="BQ21" s="54">
        <f>ROUND(($B21*BP21),2)</f>
        <v>0</v>
      </c>
      <c r="BR21" s="15"/>
      <c r="BS21" s="69">
        <f>ROUND(($B21*BR21),2)</f>
        <v>0</v>
      </c>
      <c r="BT21" s="18"/>
      <c r="BU21" s="69">
        <f>ROUND(($B21*BT21),2)</f>
        <v>0</v>
      </c>
      <c r="BV21" s="18"/>
      <c r="BW21" s="69">
        <f>ROUND(($B21*BV21),2)</f>
        <v>0</v>
      </c>
      <c r="BX21" s="18"/>
      <c r="BY21" s="56">
        <f>ROUND(($B21*BX21),2)</f>
        <v>0</v>
      </c>
      <c r="BZ21" s="18"/>
      <c r="CA21" s="69">
        <f>ROUND(($B21*BZ21),2)</f>
        <v>0</v>
      </c>
      <c r="CB21" s="18"/>
      <c r="CC21" s="69">
        <f>ROUND(($B21*CB21),2)</f>
        <v>0</v>
      </c>
      <c r="CD21" s="18"/>
      <c r="CE21" s="56">
        <f>ROUND(($B21*CD21),2)</f>
        <v>0</v>
      </c>
      <c r="CF21" s="18"/>
      <c r="CG21" s="56">
        <f>ROUND(($B21*CF21),2)</f>
        <v>0</v>
      </c>
      <c r="CH21" s="18"/>
      <c r="CI21" s="56">
        <f>ROUND(($B21*CH21),2)</f>
        <v>0</v>
      </c>
      <c r="CJ21" s="18"/>
      <c r="CK21" s="56">
        <f>ROUND(($B21*CJ21),2)</f>
        <v>0</v>
      </c>
      <c r="CL21" s="18"/>
      <c r="CM21" s="55">
        <f>ROUND(($B21*CL21),2)</f>
        <v>0</v>
      </c>
      <c r="CN21" s="18"/>
      <c r="CO21" s="55">
        <f>ROUND(($B21*CN21),2)</f>
        <v>0</v>
      </c>
      <c r="CP21" s="18"/>
      <c r="CQ21" s="54">
        <f>ROUND(($B21*CP21),2)</f>
        <v>0</v>
      </c>
      <c r="CR21" s="18"/>
      <c r="CS21" s="54">
        <f>ROUND(($B21*CR21),2)</f>
        <v>0</v>
      </c>
      <c r="CT21" s="20"/>
      <c r="CU21" s="54">
        <f>ROUND(($B21*CT21),2)</f>
        <v>0</v>
      </c>
      <c r="CV21" s="20"/>
      <c r="CW21" s="54">
        <f>ROUND(($B21*CV21),2)</f>
        <v>0</v>
      </c>
      <c r="CX21" s="18"/>
      <c r="CY21" s="54">
        <f>ROUND(($B21*CX21),2)</f>
        <v>0</v>
      </c>
      <c r="CZ21" s="18"/>
      <c r="DA21" s="54">
        <f>ROUND(($B21*CZ21),2)</f>
        <v>0</v>
      </c>
      <c r="DB21" s="18"/>
      <c r="DC21" s="54">
        <f>ROUND(($B21*DB21),2)</f>
        <v>0</v>
      </c>
      <c r="DD21" s="60"/>
    </row>
    <row r="22" spans="1:108" s="61" customFormat="1" ht="16.5" hidden="1" customHeight="1">
      <c r="A22" s="49" t="s">
        <v>30</v>
      </c>
      <c r="B22" s="68"/>
      <c r="C22" s="14" t="s">
        <v>50</v>
      </c>
      <c r="D22" s="53">
        <f t="shared" si="1"/>
        <v>0</v>
      </c>
      <c r="E22" s="54">
        <f t="shared" si="1"/>
        <v>0</v>
      </c>
      <c r="F22" s="120">
        <f>ROUND((G22*D22),2)</f>
        <v>0</v>
      </c>
      <c r="G22" s="121"/>
      <c r="H22" s="15"/>
      <c r="I22" s="55">
        <f>ROUND(($B22*H22),2)</f>
        <v>0</v>
      </c>
      <c r="J22" s="15"/>
      <c r="K22" s="55">
        <f>ROUND(($B22*J22),2)</f>
        <v>0</v>
      </c>
      <c r="L22" s="15"/>
      <c r="M22" s="55">
        <f>ROUND(($B22*L22),2)</f>
        <v>0</v>
      </c>
      <c r="N22" s="15"/>
      <c r="O22" s="55">
        <f>ROUND(($B22*N22),2)</f>
        <v>0</v>
      </c>
      <c r="P22" s="15"/>
      <c r="Q22" s="55">
        <f>ROUND(($B22*P22),2)</f>
        <v>0</v>
      </c>
      <c r="R22" s="15"/>
      <c r="S22" s="55">
        <f>ROUND(($B22*R22),2)</f>
        <v>0</v>
      </c>
      <c r="T22" s="15"/>
      <c r="U22" s="55">
        <f>ROUND(($B22*T22),2)</f>
        <v>0</v>
      </c>
      <c r="V22" s="15"/>
      <c r="W22" s="55">
        <f>ROUND(($B22*V22),2)</f>
        <v>0</v>
      </c>
      <c r="X22" s="15"/>
      <c r="Y22" s="55">
        <f>ROUND(($B22*X22),2)</f>
        <v>0</v>
      </c>
      <c r="Z22" s="17"/>
      <c r="AA22" s="54">
        <f>ROUND(($B22*Z22),2)</f>
        <v>0</v>
      </c>
      <c r="AB22" s="15"/>
      <c r="AC22" s="55">
        <f>ROUND(($B22*AB22),2)</f>
        <v>0</v>
      </c>
      <c r="AD22" s="15"/>
      <c r="AE22" s="55">
        <f>ROUND(($B22*AD22),2)</f>
        <v>0</v>
      </c>
      <c r="AF22" s="15"/>
      <c r="AG22" s="55">
        <f>ROUND(($B22*AF22),2)</f>
        <v>0</v>
      </c>
      <c r="AH22" s="15"/>
      <c r="AI22" s="55">
        <f>ROUND(($B22*AH22),2)</f>
        <v>0</v>
      </c>
      <c r="AJ22" s="15"/>
      <c r="AK22" s="55">
        <f>ROUND(($B22*AJ22),2)</f>
        <v>0</v>
      </c>
      <c r="AL22" s="15"/>
      <c r="AM22" s="55">
        <f>ROUND(($B22*AL22),2)</f>
        <v>0</v>
      </c>
      <c r="AN22" s="15"/>
      <c r="AO22" s="55">
        <f>ROUND(($B22*AN22),2)</f>
        <v>0</v>
      </c>
      <c r="AP22" s="15"/>
      <c r="AQ22" s="55">
        <f>ROUND(($B22*AP22),2)</f>
        <v>0</v>
      </c>
      <c r="AR22" s="15"/>
      <c r="AS22" s="55">
        <f>ROUND(($B22*AR22),2)</f>
        <v>0</v>
      </c>
      <c r="AT22" s="17"/>
      <c r="AU22" s="54">
        <f>ROUND(($B22*AT22),2)</f>
        <v>0</v>
      </c>
      <c r="AV22" s="18"/>
      <c r="AW22" s="56">
        <f>ROUND(($B22*AV22),2)</f>
        <v>0</v>
      </c>
      <c r="AX22" s="18"/>
      <c r="AY22" s="56">
        <f>ROUND(($B22*AX22),2)</f>
        <v>0</v>
      </c>
      <c r="AZ22" s="19"/>
      <c r="BA22" s="69">
        <f>ROUND(($B22*AZ22),2)</f>
        <v>0</v>
      </c>
      <c r="BB22" s="15"/>
      <c r="BC22" s="55">
        <f>ROUND(($B22*BB22),2)</f>
        <v>0</v>
      </c>
      <c r="BD22" s="17"/>
      <c r="BE22" s="54">
        <f>ROUND(($B22*BD22),2)</f>
        <v>0</v>
      </c>
      <c r="BF22" s="15"/>
      <c r="BG22" s="55">
        <f>ROUND(($B22*BF22),2)</f>
        <v>0</v>
      </c>
      <c r="BH22" s="15"/>
      <c r="BI22" s="55">
        <f>ROUND(($B22*BH22),2)</f>
        <v>0</v>
      </c>
      <c r="BJ22" s="15"/>
      <c r="BK22" s="55">
        <f>ROUND(($B22*BJ22),2)</f>
        <v>0</v>
      </c>
      <c r="BL22" s="15"/>
      <c r="BM22" s="55">
        <f>ROUND(($B22*BL22),2)</f>
        <v>0</v>
      </c>
      <c r="BN22" s="15"/>
      <c r="BO22" s="55">
        <f>ROUND(($B22*BN22),2)</f>
        <v>0</v>
      </c>
      <c r="BP22" s="15"/>
      <c r="BQ22" s="54">
        <f>ROUND(($B22*BP22),2)</f>
        <v>0</v>
      </c>
      <c r="BR22" s="15"/>
      <c r="BS22" s="69">
        <f>ROUND(($B22*BR22),2)</f>
        <v>0</v>
      </c>
      <c r="BT22" s="18"/>
      <c r="BU22" s="69">
        <f>ROUND(($B22*BT22),2)</f>
        <v>0</v>
      </c>
      <c r="BV22" s="18"/>
      <c r="BW22" s="69">
        <f>ROUND(($B22*BV22),2)</f>
        <v>0</v>
      </c>
      <c r="BX22" s="18"/>
      <c r="BY22" s="56">
        <f>ROUND(($B22*BX22),2)</f>
        <v>0</v>
      </c>
      <c r="BZ22" s="18"/>
      <c r="CA22" s="69">
        <f>ROUND(($B22*BZ22),2)</f>
        <v>0</v>
      </c>
      <c r="CB22" s="18"/>
      <c r="CC22" s="69">
        <f>ROUND(($B22*CB22),2)</f>
        <v>0</v>
      </c>
      <c r="CD22" s="18"/>
      <c r="CE22" s="56">
        <f>ROUND(($B22*CD22),2)</f>
        <v>0</v>
      </c>
      <c r="CF22" s="18"/>
      <c r="CG22" s="56">
        <f>ROUND(($B22*CF22),2)</f>
        <v>0</v>
      </c>
      <c r="CH22" s="18"/>
      <c r="CI22" s="56">
        <f>ROUND(($B22*CH22),2)</f>
        <v>0</v>
      </c>
      <c r="CJ22" s="18"/>
      <c r="CK22" s="56">
        <f>ROUND(($B22*CJ22),2)</f>
        <v>0</v>
      </c>
      <c r="CL22" s="18"/>
      <c r="CM22" s="55">
        <f>ROUND(($B22*CL22),2)</f>
        <v>0</v>
      </c>
      <c r="CN22" s="18"/>
      <c r="CO22" s="55">
        <f>ROUND(($B22*CN22),2)</f>
        <v>0</v>
      </c>
      <c r="CP22" s="18"/>
      <c r="CQ22" s="54">
        <f>ROUND(($B22*CP22),2)</f>
        <v>0</v>
      </c>
      <c r="CR22" s="18"/>
      <c r="CS22" s="54">
        <f>ROUND(($B22*CR22),2)</f>
        <v>0</v>
      </c>
      <c r="CT22" s="20"/>
      <c r="CU22" s="54">
        <f>ROUND(($B22*CT22),2)</f>
        <v>0</v>
      </c>
      <c r="CV22" s="20"/>
      <c r="CW22" s="54">
        <f>ROUND(($B22*CV22),2)</f>
        <v>0</v>
      </c>
      <c r="CX22" s="18"/>
      <c r="CY22" s="54">
        <f>ROUND(($B22*CX22),2)</f>
        <v>0</v>
      </c>
      <c r="CZ22" s="18"/>
      <c r="DA22" s="54">
        <f>ROUND(($B22*CZ22),2)</f>
        <v>0</v>
      </c>
      <c r="DB22" s="18"/>
      <c r="DC22" s="54">
        <f>ROUND(($B22*DB22),2)</f>
        <v>0</v>
      </c>
      <c r="DD22" s="60"/>
    </row>
    <row r="23" spans="1:108" s="61" customFormat="1" ht="16.5" hidden="1" customHeight="1">
      <c r="A23" s="49" t="s">
        <v>31</v>
      </c>
      <c r="B23" s="68"/>
      <c r="C23" s="14" t="s">
        <v>50</v>
      </c>
      <c r="D23" s="53">
        <f t="shared" si="1"/>
        <v>0</v>
      </c>
      <c r="E23" s="54">
        <f t="shared" si="1"/>
        <v>0</v>
      </c>
      <c r="F23" s="120">
        <f>ROUND((G23*D23),2)</f>
        <v>0</v>
      </c>
      <c r="G23" s="121"/>
      <c r="H23" s="15"/>
      <c r="I23" s="55">
        <f>ROUND(($B23*H23),2)</f>
        <v>0</v>
      </c>
      <c r="J23" s="15"/>
      <c r="K23" s="55">
        <f>ROUND(($B23*J23),2)</f>
        <v>0</v>
      </c>
      <c r="L23" s="15"/>
      <c r="M23" s="55">
        <f>ROUND(($B23*L23),2)</f>
        <v>0</v>
      </c>
      <c r="N23" s="15"/>
      <c r="O23" s="55">
        <f>ROUND(($B23*N23),2)</f>
        <v>0</v>
      </c>
      <c r="P23" s="15"/>
      <c r="Q23" s="55">
        <f>ROUND(($B23*P23),2)</f>
        <v>0</v>
      </c>
      <c r="R23" s="15"/>
      <c r="S23" s="55">
        <f>ROUND(($B23*R23),2)</f>
        <v>0</v>
      </c>
      <c r="T23" s="15"/>
      <c r="U23" s="55">
        <f>ROUND(($B23*T23),2)</f>
        <v>0</v>
      </c>
      <c r="V23" s="15"/>
      <c r="W23" s="55">
        <f>ROUND(($B23*V23),2)</f>
        <v>0</v>
      </c>
      <c r="X23" s="15"/>
      <c r="Y23" s="55">
        <f>ROUND(($B23*X23),2)</f>
        <v>0</v>
      </c>
      <c r="Z23" s="17"/>
      <c r="AA23" s="54">
        <f>ROUND(($B23*Z23),2)</f>
        <v>0</v>
      </c>
      <c r="AB23" s="15"/>
      <c r="AC23" s="55">
        <f>ROUND(($B23*AB23),2)</f>
        <v>0</v>
      </c>
      <c r="AD23" s="15"/>
      <c r="AE23" s="55">
        <f>ROUND(($B23*AD23),2)</f>
        <v>0</v>
      </c>
      <c r="AF23" s="15"/>
      <c r="AG23" s="55">
        <f>ROUND(($B23*AF23),2)</f>
        <v>0</v>
      </c>
      <c r="AH23" s="15"/>
      <c r="AI23" s="55">
        <f>ROUND(($B23*AH23),2)</f>
        <v>0</v>
      </c>
      <c r="AJ23" s="15"/>
      <c r="AK23" s="55">
        <f>ROUND(($B23*AJ23),2)</f>
        <v>0</v>
      </c>
      <c r="AL23" s="15"/>
      <c r="AM23" s="55">
        <f>ROUND(($B23*AL23),2)</f>
        <v>0</v>
      </c>
      <c r="AN23" s="15"/>
      <c r="AO23" s="55">
        <f>ROUND(($B23*AN23),2)</f>
        <v>0</v>
      </c>
      <c r="AP23" s="15"/>
      <c r="AQ23" s="55">
        <f>ROUND(($B23*AP23),2)</f>
        <v>0</v>
      </c>
      <c r="AR23" s="15"/>
      <c r="AS23" s="55">
        <f>ROUND(($B23*AR23),2)</f>
        <v>0</v>
      </c>
      <c r="AT23" s="17"/>
      <c r="AU23" s="54">
        <f>ROUND(($B23*AT23),2)</f>
        <v>0</v>
      </c>
      <c r="AV23" s="18"/>
      <c r="AW23" s="56">
        <f>ROUND(($B23*AV23),2)</f>
        <v>0</v>
      </c>
      <c r="AX23" s="18"/>
      <c r="AY23" s="56">
        <f>ROUND(($B23*AX23),2)</f>
        <v>0</v>
      </c>
      <c r="AZ23" s="19"/>
      <c r="BA23" s="69">
        <f>ROUND(($B23*AZ23),2)</f>
        <v>0</v>
      </c>
      <c r="BB23" s="15"/>
      <c r="BC23" s="55">
        <f>ROUND(($B23*BB23),2)</f>
        <v>0</v>
      </c>
      <c r="BD23" s="17"/>
      <c r="BE23" s="54">
        <f>ROUND(($B23*BD23),2)</f>
        <v>0</v>
      </c>
      <c r="BF23" s="15"/>
      <c r="BG23" s="55">
        <f>ROUND(($B23*BF23),2)</f>
        <v>0</v>
      </c>
      <c r="BH23" s="15"/>
      <c r="BI23" s="55">
        <f>ROUND(($B23*BH23),2)</f>
        <v>0</v>
      </c>
      <c r="BJ23" s="15"/>
      <c r="BK23" s="55">
        <f>ROUND(($B23*BJ23),2)</f>
        <v>0</v>
      </c>
      <c r="BL23" s="15"/>
      <c r="BM23" s="55">
        <f>ROUND(($B23*BL23),2)</f>
        <v>0</v>
      </c>
      <c r="BN23" s="15"/>
      <c r="BO23" s="55">
        <f>ROUND(($B23*BN23),2)</f>
        <v>0</v>
      </c>
      <c r="BP23" s="15"/>
      <c r="BQ23" s="54">
        <f>ROUND(($B23*BP23),2)</f>
        <v>0</v>
      </c>
      <c r="BR23" s="15"/>
      <c r="BS23" s="69">
        <f>ROUND(($B23*BR23),2)</f>
        <v>0</v>
      </c>
      <c r="BT23" s="18"/>
      <c r="BU23" s="69">
        <f>ROUND(($B23*BT23),2)</f>
        <v>0</v>
      </c>
      <c r="BV23" s="18"/>
      <c r="BW23" s="69">
        <f>ROUND(($B23*BV23),2)</f>
        <v>0</v>
      </c>
      <c r="BX23" s="18"/>
      <c r="BY23" s="56">
        <f>ROUND(($B23*BX23),2)</f>
        <v>0</v>
      </c>
      <c r="BZ23" s="18"/>
      <c r="CA23" s="69">
        <f>ROUND(($B23*BZ23),2)</f>
        <v>0</v>
      </c>
      <c r="CB23" s="18"/>
      <c r="CC23" s="69">
        <f>ROUND(($B23*CB23),2)</f>
        <v>0</v>
      </c>
      <c r="CD23" s="18"/>
      <c r="CE23" s="56">
        <f>ROUND(($B23*CD23),2)</f>
        <v>0</v>
      </c>
      <c r="CF23" s="18"/>
      <c r="CG23" s="56">
        <f>ROUND(($B23*CF23),2)</f>
        <v>0</v>
      </c>
      <c r="CH23" s="18"/>
      <c r="CI23" s="56">
        <f>ROUND(($B23*CH23),2)</f>
        <v>0</v>
      </c>
      <c r="CJ23" s="18"/>
      <c r="CK23" s="56">
        <f>ROUND(($B23*CJ23),2)</f>
        <v>0</v>
      </c>
      <c r="CL23" s="18"/>
      <c r="CM23" s="55">
        <f>ROUND(($B23*CL23),2)</f>
        <v>0</v>
      </c>
      <c r="CN23" s="18"/>
      <c r="CO23" s="55">
        <f>ROUND(($B23*CN23),2)</f>
        <v>0</v>
      </c>
      <c r="CP23" s="18"/>
      <c r="CQ23" s="54">
        <f>ROUND(($B23*CP23),2)</f>
        <v>0</v>
      </c>
      <c r="CR23" s="18"/>
      <c r="CS23" s="54">
        <f>ROUND(($B23*CR23),2)</f>
        <v>0</v>
      </c>
      <c r="CT23" s="72"/>
      <c r="CU23" s="54">
        <f>ROUND(($B23*CT23),2)</f>
        <v>0</v>
      </c>
      <c r="CV23" s="20"/>
      <c r="CW23" s="54">
        <f>ROUND(($B23*CV23),2)</f>
        <v>0</v>
      </c>
      <c r="CX23" s="18"/>
      <c r="CY23" s="54">
        <f>ROUND(($B23*CX23),2)</f>
        <v>0</v>
      </c>
      <c r="CZ23" s="18"/>
      <c r="DA23" s="54">
        <f>ROUND(($B23*CZ23),2)</f>
        <v>0</v>
      </c>
      <c r="DB23" s="18"/>
      <c r="DC23" s="54">
        <f>ROUND(($B23*DB23),2)</f>
        <v>0</v>
      </c>
      <c r="DD23" s="60"/>
    </row>
    <row r="24" spans="1:108" s="61" customFormat="1" ht="15.75">
      <c r="A24" s="59" t="s">
        <v>3</v>
      </c>
      <c r="B24" s="92"/>
      <c r="C24" s="58"/>
      <c r="D24" s="94">
        <f>SUM(D25)</f>
        <v>452</v>
      </c>
      <c r="E24" s="95">
        <f>SUM(E25)</f>
        <v>0</v>
      </c>
      <c r="F24" s="121"/>
      <c r="G24" s="122"/>
      <c r="H24" s="97"/>
      <c r="I24" s="98"/>
      <c r="J24" s="97"/>
      <c r="K24" s="98"/>
      <c r="L24" s="97"/>
      <c r="M24" s="98"/>
      <c r="N24" s="97"/>
      <c r="O24" s="98"/>
      <c r="P24" s="97"/>
      <c r="Q24" s="98"/>
      <c r="R24" s="97"/>
      <c r="S24" s="98"/>
      <c r="T24" s="97"/>
      <c r="U24" s="98"/>
      <c r="V24" s="97"/>
      <c r="W24" s="98"/>
      <c r="X24" s="97"/>
      <c r="Y24" s="98"/>
      <c r="Z24" s="99"/>
      <c r="AA24" s="96"/>
      <c r="AB24" s="97"/>
      <c r="AC24" s="98"/>
      <c r="AD24" s="97"/>
      <c r="AE24" s="98"/>
      <c r="AF24" s="97"/>
      <c r="AG24" s="98"/>
      <c r="AH24" s="97"/>
      <c r="AI24" s="98"/>
      <c r="AJ24" s="97"/>
      <c r="AK24" s="98"/>
      <c r="AL24" s="97"/>
      <c r="AM24" s="98"/>
      <c r="AN24" s="97"/>
      <c r="AO24" s="98"/>
      <c r="AP24" s="97"/>
      <c r="AQ24" s="98"/>
      <c r="AR24" s="97"/>
      <c r="AS24" s="98"/>
      <c r="AT24" s="99"/>
      <c r="AU24" s="96"/>
      <c r="AV24" s="100"/>
      <c r="AW24" s="103"/>
      <c r="AX24" s="100"/>
      <c r="AY24" s="103"/>
      <c r="AZ24" s="102"/>
      <c r="BA24" s="103"/>
      <c r="BB24" s="97"/>
      <c r="BC24" s="98"/>
      <c r="BD24" s="99"/>
      <c r="BE24" s="96"/>
      <c r="BF24" s="97"/>
      <c r="BG24" s="98"/>
      <c r="BH24" s="97"/>
      <c r="BI24" s="98"/>
      <c r="BJ24" s="97"/>
      <c r="BK24" s="98"/>
      <c r="BL24" s="97"/>
      <c r="BM24" s="98"/>
      <c r="BN24" s="97"/>
      <c r="BO24" s="98"/>
      <c r="BP24" s="97"/>
      <c r="BQ24" s="96"/>
      <c r="BR24" s="97"/>
      <c r="BS24" s="103"/>
      <c r="BT24" s="100"/>
      <c r="BU24" s="103"/>
      <c r="BV24" s="100"/>
      <c r="BW24" s="103"/>
      <c r="BX24" s="100"/>
      <c r="BY24" s="101"/>
      <c r="BZ24" s="100"/>
      <c r="CA24" s="103"/>
      <c r="CB24" s="100"/>
      <c r="CC24" s="103"/>
      <c r="CD24" s="100"/>
      <c r="CE24" s="101"/>
      <c r="CF24" s="100"/>
      <c r="CG24" s="103"/>
      <c r="CH24" s="100"/>
      <c r="CI24" s="103"/>
      <c r="CJ24" s="100"/>
      <c r="CK24" s="103"/>
      <c r="CL24" s="100"/>
      <c r="CM24" s="96"/>
      <c r="CN24" s="100"/>
      <c r="CO24" s="96"/>
      <c r="CP24" s="100"/>
      <c r="CQ24" s="96"/>
      <c r="CR24" s="100"/>
      <c r="CS24" s="96"/>
      <c r="CT24" s="104"/>
      <c r="CU24" s="96"/>
      <c r="CV24" s="104"/>
      <c r="CW24" s="96"/>
      <c r="CX24" s="100"/>
      <c r="CY24" s="96"/>
      <c r="CZ24" s="100"/>
      <c r="DA24" s="96"/>
      <c r="DB24" s="100"/>
      <c r="DC24" s="96"/>
      <c r="DD24" s="60"/>
    </row>
    <row r="25" spans="1:108" s="61" customFormat="1" ht="15.75">
      <c r="A25" s="49" t="s">
        <v>64</v>
      </c>
      <c r="B25" s="68"/>
      <c r="C25" s="14" t="s">
        <v>50</v>
      </c>
      <c r="D25" s="53">
        <f>H25+J25+L25+N25+P25+R25+T25+V25+X25+Z25+AB25+AD25+AF25+AH25+AJ25+AL25+AN25+AP25+AR25+AT25+AV25+AX25+AZ25+BB25+BD25+BF25+BH25+BJ25+BL25+BN25+BP25+BR25+BT25+BV25+BX25+BZ25+CB25+CD25++CF25+CH25+CJ25+CL25+CN25+CP25+CR25+CT25+CV25+CX25+CZ25+DB25</f>
        <v>452</v>
      </c>
      <c r="E25" s="54">
        <f>I25+K25+M25+O25+Q25+S25+U25+W25+Y25+AA25+AC25+AE25+AG25+AI25+AK25+AM25+AO25+AQ25+AS25+AU25+AW25+AY25+BA25+BC25+BE25+BG25+BI25+BK25+BM25+BO25+BQ25+BS25+BU25+BW25+BY25+CA25+CC25+CE25++CG25+CI25+CK25+CM25+CO25+CQ25+CS25+CU25+CW25+CY25+DA25+DC25</f>
        <v>0</v>
      </c>
      <c r="F25" s="120">
        <f>ROUND((G25*D25),2)</f>
        <v>7955.2</v>
      </c>
      <c r="G25" s="121">
        <v>17.600000000000001</v>
      </c>
      <c r="H25" s="15"/>
      <c r="I25" s="55">
        <f>ROUND(($B25*H25),2)</f>
        <v>0</v>
      </c>
      <c r="J25" s="15"/>
      <c r="K25" s="55">
        <f>ROUND(($B25*J25),2)</f>
        <v>0</v>
      </c>
      <c r="L25" s="15"/>
      <c r="M25" s="55">
        <f>ROUND(($B25*L25),2)</f>
        <v>0</v>
      </c>
      <c r="N25" s="15"/>
      <c r="O25" s="55">
        <f>ROUND(($B25*N25),2)</f>
        <v>0</v>
      </c>
      <c r="P25" s="15"/>
      <c r="Q25" s="55">
        <f>ROUND(($B25*P25),2)</f>
        <v>0</v>
      </c>
      <c r="R25" s="15">
        <v>10</v>
      </c>
      <c r="S25" s="55">
        <f>ROUND(($B25*R25),2)</f>
        <v>0</v>
      </c>
      <c r="T25" s="15">
        <v>5</v>
      </c>
      <c r="U25" s="55">
        <f>ROUND(($B25*T25),2)</f>
        <v>0</v>
      </c>
      <c r="V25" s="15"/>
      <c r="W25" s="55">
        <f>ROUND(($B25*V25),2)</f>
        <v>0</v>
      </c>
      <c r="X25" s="15"/>
      <c r="Y25" s="55">
        <f>ROUND(($B25*X25),2)</f>
        <v>0</v>
      </c>
      <c r="Z25" s="17"/>
      <c r="AA25" s="54">
        <f>ROUND(($B25*Z25),2)</f>
        <v>0</v>
      </c>
      <c r="AB25" s="15"/>
      <c r="AC25" s="55">
        <f>ROUND(($B25*AB25),2)</f>
        <v>0</v>
      </c>
      <c r="AD25" s="15"/>
      <c r="AE25" s="55">
        <f>ROUND(($B25*AD25),2)</f>
        <v>0</v>
      </c>
      <c r="AF25" s="15"/>
      <c r="AG25" s="55">
        <f>ROUND(($B25*AF25),2)</f>
        <v>0</v>
      </c>
      <c r="AH25" s="15"/>
      <c r="AI25" s="55">
        <f>ROUND(($B25*AH25),2)</f>
        <v>0</v>
      </c>
      <c r="AJ25" s="15"/>
      <c r="AK25" s="55">
        <f>ROUND(($B25*AJ25),2)</f>
        <v>0</v>
      </c>
      <c r="AL25" s="15">
        <v>33</v>
      </c>
      <c r="AM25" s="55">
        <f>ROUND(($B25*AL25),2)</f>
        <v>0</v>
      </c>
      <c r="AN25" s="15">
        <v>15</v>
      </c>
      <c r="AO25" s="55">
        <f>ROUND(($B25*AN25),2)</f>
        <v>0</v>
      </c>
      <c r="AP25" s="15">
        <v>49</v>
      </c>
      <c r="AQ25" s="55">
        <f>ROUND(($B25*AP25),2)</f>
        <v>0</v>
      </c>
      <c r="AR25" s="15"/>
      <c r="AS25" s="55">
        <f>ROUND(($B25*AR25),2)</f>
        <v>0</v>
      </c>
      <c r="AT25" s="17"/>
      <c r="AU25" s="54">
        <f>ROUND(($B25*AT25),2)</f>
        <v>0</v>
      </c>
      <c r="AV25" s="19"/>
      <c r="AW25" s="56">
        <f>ROUND(($B25*AV25),2)</f>
        <v>0</v>
      </c>
      <c r="AX25" s="19"/>
      <c r="AY25" s="56">
        <f>ROUND(($B25*AX25),2)</f>
        <v>0</v>
      </c>
      <c r="AZ25" s="19"/>
      <c r="BA25" s="69">
        <f>ROUND(($B25*AZ25),2)</f>
        <v>0</v>
      </c>
      <c r="BB25" s="15"/>
      <c r="BC25" s="55">
        <f>ROUND(($B25*BB25),2)</f>
        <v>0</v>
      </c>
      <c r="BD25" s="17"/>
      <c r="BE25" s="54">
        <f>ROUND(($B25*BD25),2)</f>
        <v>0</v>
      </c>
      <c r="BF25" s="15"/>
      <c r="BG25" s="55">
        <f>ROUND(($B25*BF25),2)</f>
        <v>0</v>
      </c>
      <c r="BH25" s="15"/>
      <c r="BI25" s="55">
        <f>ROUND(($B25*BH25),2)</f>
        <v>0</v>
      </c>
      <c r="BJ25" s="15"/>
      <c r="BK25" s="55">
        <f>ROUND(($B25*BJ25),2)</f>
        <v>0</v>
      </c>
      <c r="BL25" s="15"/>
      <c r="BM25" s="55">
        <f>ROUND(($B25*BL25),2)</f>
        <v>0</v>
      </c>
      <c r="BN25" s="15"/>
      <c r="BO25" s="55">
        <f>ROUND(($B25*BN25),2)</f>
        <v>0</v>
      </c>
      <c r="BP25" s="15"/>
      <c r="BQ25" s="54">
        <f>ROUND(($B25*BP25),2)</f>
        <v>0</v>
      </c>
      <c r="BR25" s="15">
        <f>61+17+38</f>
        <v>116</v>
      </c>
      <c r="BS25" s="69">
        <f>ROUND(($B25*BR25),2)</f>
        <v>0</v>
      </c>
      <c r="BT25" s="18">
        <v>34</v>
      </c>
      <c r="BU25" s="69">
        <f>ROUND(($B25*BT25),2)</f>
        <v>0</v>
      </c>
      <c r="BV25" s="18">
        <v>35</v>
      </c>
      <c r="BW25" s="69">
        <f>ROUND(($B25*BV25),2)</f>
        <v>0</v>
      </c>
      <c r="BX25" s="19">
        <v>35</v>
      </c>
      <c r="BY25" s="56">
        <f>ROUND(($B25*BX25),2)</f>
        <v>0</v>
      </c>
      <c r="BZ25" s="70"/>
      <c r="CA25" s="69">
        <f>ROUND(($B25*BZ25),2)</f>
        <v>0</v>
      </c>
      <c r="CB25" s="70">
        <v>40</v>
      </c>
      <c r="CC25" s="69">
        <f>ROUND(($B25*CB25),2)</f>
        <v>0</v>
      </c>
      <c r="CD25" s="70"/>
      <c r="CE25" s="56">
        <f>ROUND(($B25*CD25),2)</f>
        <v>0</v>
      </c>
      <c r="CF25" s="70"/>
      <c r="CG25" s="56">
        <f>ROUND(($B25*CF25),2)</f>
        <v>0</v>
      </c>
      <c r="CH25" s="70">
        <v>20</v>
      </c>
      <c r="CI25" s="56">
        <f>ROUND(($B25*CH25),2)</f>
        <v>0</v>
      </c>
      <c r="CJ25" s="70"/>
      <c r="CK25" s="56">
        <f>ROUND(($B25*CJ25),2)</f>
        <v>0</v>
      </c>
      <c r="CL25" s="19"/>
      <c r="CM25" s="55">
        <f>ROUND(($B25*CL25),2)</f>
        <v>0</v>
      </c>
      <c r="CN25" s="15"/>
      <c r="CO25" s="55">
        <f>ROUND(($B25*CN25),2)</f>
        <v>0</v>
      </c>
      <c r="CP25" s="18">
        <v>20</v>
      </c>
      <c r="CQ25" s="54">
        <f>ROUND(($B25*CP25),2)</f>
        <v>0</v>
      </c>
      <c r="CR25" s="18"/>
      <c r="CS25" s="54">
        <f>ROUND(($B25*CR25),2)</f>
        <v>0</v>
      </c>
      <c r="CT25" s="20">
        <v>40</v>
      </c>
      <c r="CU25" s="54">
        <f>ROUND(($B25*CT25),2)</f>
        <v>0</v>
      </c>
      <c r="CV25" s="20"/>
      <c r="CW25" s="54">
        <f>ROUND(($B25*CV25),2)</f>
        <v>0</v>
      </c>
      <c r="CX25" s="18"/>
      <c r="CY25" s="54">
        <f>ROUND(($B25*CX25),2)</f>
        <v>0</v>
      </c>
      <c r="CZ25" s="18"/>
      <c r="DA25" s="54">
        <f>ROUND(($B25*CZ25),2)</f>
        <v>0</v>
      </c>
      <c r="DB25" s="18"/>
      <c r="DC25" s="54">
        <f>ROUND(($B25*DB25),2)</f>
        <v>0</v>
      </c>
      <c r="DD25" s="60"/>
    </row>
    <row r="26" spans="1:108" s="61" customFormat="1" ht="20.25" customHeight="1">
      <c r="A26" s="59" t="s">
        <v>11</v>
      </c>
      <c r="B26" s="92"/>
      <c r="C26" s="58"/>
      <c r="D26" s="94">
        <f>SUM(D27)</f>
        <v>10844</v>
      </c>
      <c r="E26" s="95">
        <f>SUM(E27)</f>
        <v>0</v>
      </c>
      <c r="F26" s="121"/>
      <c r="G26" s="122"/>
      <c r="H26" s="97"/>
      <c r="I26" s="98"/>
      <c r="J26" s="97"/>
      <c r="K26" s="98"/>
      <c r="L26" s="97"/>
      <c r="M26" s="98"/>
      <c r="N26" s="97"/>
      <c r="O26" s="98"/>
      <c r="P26" s="97"/>
      <c r="Q26" s="98"/>
      <c r="R26" s="97"/>
      <c r="S26" s="98"/>
      <c r="T26" s="97"/>
      <c r="U26" s="98"/>
      <c r="V26" s="97"/>
      <c r="W26" s="98"/>
      <c r="X26" s="97"/>
      <c r="Y26" s="98"/>
      <c r="Z26" s="99"/>
      <c r="AA26" s="96"/>
      <c r="AB26" s="97"/>
      <c r="AC26" s="98"/>
      <c r="AD26" s="97"/>
      <c r="AE26" s="98"/>
      <c r="AF26" s="97"/>
      <c r="AG26" s="98"/>
      <c r="AH26" s="97"/>
      <c r="AI26" s="98"/>
      <c r="AJ26" s="97"/>
      <c r="AK26" s="98"/>
      <c r="AL26" s="97"/>
      <c r="AM26" s="98"/>
      <c r="AN26" s="97"/>
      <c r="AO26" s="98"/>
      <c r="AP26" s="97"/>
      <c r="AQ26" s="98"/>
      <c r="AR26" s="97"/>
      <c r="AS26" s="98"/>
      <c r="AT26" s="99"/>
      <c r="AU26" s="96"/>
      <c r="AV26" s="100"/>
      <c r="AW26" s="101"/>
      <c r="AX26" s="100"/>
      <c r="AY26" s="101"/>
      <c r="AZ26" s="102"/>
      <c r="BA26" s="103"/>
      <c r="BB26" s="97"/>
      <c r="BC26" s="98"/>
      <c r="BD26" s="99"/>
      <c r="BE26" s="96"/>
      <c r="BF26" s="97"/>
      <c r="BG26" s="98"/>
      <c r="BH26" s="97"/>
      <c r="BI26" s="98"/>
      <c r="BJ26" s="97"/>
      <c r="BK26" s="98"/>
      <c r="BL26" s="97"/>
      <c r="BM26" s="98"/>
      <c r="BN26" s="97"/>
      <c r="BO26" s="98"/>
      <c r="BP26" s="97"/>
      <c r="BQ26" s="96"/>
      <c r="BR26" s="97"/>
      <c r="BS26" s="103"/>
      <c r="BT26" s="100"/>
      <c r="BU26" s="103"/>
      <c r="BV26" s="100"/>
      <c r="BW26" s="103"/>
      <c r="BX26" s="100"/>
      <c r="BY26" s="101"/>
      <c r="BZ26" s="100"/>
      <c r="CA26" s="103"/>
      <c r="CB26" s="100"/>
      <c r="CC26" s="103"/>
      <c r="CD26" s="100"/>
      <c r="CE26" s="101"/>
      <c r="CF26" s="100"/>
      <c r="CG26" s="101"/>
      <c r="CH26" s="100"/>
      <c r="CI26" s="101"/>
      <c r="CJ26" s="100"/>
      <c r="CK26" s="101"/>
      <c r="CL26" s="100"/>
      <c r="CM26" s="98"/>
      <c r="CN26" s="100"/>
      <c r="CO26" s="98"/>
      <c r="CP26" s="100"/>
      <c r="CQ26" s="96"/>
      <c r="CR26" s="100"/>
      <c r="CS26" s="96"/>
      <c r="CT26" s="104"/>
      <c r="CU26" s="96"/>
      <c r="CV26" s="104"/>
      <c r="CW26" s="96"/>
      <c r="CX26" s="100"/>
      <c r="CY26" s="96"/>
      <c r="CZ26" s="100"/>
      <c r="DA26" s="96"/>
      <c r="DB26" s="100"/>
      <c r="DC26" s="96"/>
      <c r="DD26" s="60"/>
    </row>
    <row r="27" spans="1:108" s="61" customFormat="1" ht="15" customHeight="1">
      <c r="A27" s="49" t="s">
        <v>67</v>
      </c>
      <c r="B27" s="68"/>
      <c r="C27" s="14" t="s">
        <v>51</v>
      </c>
      <c r="D27" s="53">
        <f>H27+J27+L27+N27+P27+R27+T27+V27+X27+Z27+AB27+AD27+AF27+AH27+AJ27+AL27+AN27+AP27+AR27+AT27+AV27+AX27+AZ27+BB27+BD27+BF27+BH27+BJ27+BL27+BN27+BP27+BR27+BT27+BV27+BX27+BZ27+CB27+CD27++CF27+CH27+CJ27+CL27+CN27+CP27+CR27+CT27+CV27+CX27+CZ27+DB27</f>
        <v>10844</v>
      </c>
      <c r="E27" s="54">
        <f>I27+K27+M27+O27+Q27+S27+U27+W27+Y27+AA27+AC27+AE27+AG27+AI27+AK27+AM27+AO27+AQ27+AS27+AU27+AW27+AY27+BA27+BC27+BE27+BG27+BI27+BK27+BM27+BO27+BQ27+BS27+BU27+BW27+BY27+CA27+CC27+CE27++CG27+CI27+CK27+CM27+CO27+CQ27+CS27+CU27+CW27+CY27+DA27+DC27</f>
        <v>0</v>
      </c>
      <c r="F27" s="123">
        <f>ROUND((G27*D27),2)</f>
        <v>65064</v>
      </c>
      <c r="G27" s="121">
        <v>6</v>
      </c>
      <c r="H27" s="15">
        <v>140</v>
      </c>
      <c r="I27" s="55">
        <f>ROUND(($B27*H27),2)</f>
        <v>0</v>
      </c>
      <c r="J27" s="15">
        <v>230</v>
      </c>
      <c r="K27" s="55">
        <f>ROUND(($B27*J27),2)</f>
        <v>0</v>
      </c>
      <c r="L27" s="15">
        <v>380</v>
      </c>
      <c r="M27" s="55">
        <f>ROUND(($B27*L27),2)</f>
        <v>0</v>
      </c>
      <c r="N27" s="15">
        <v>190</v>
      </c>
      <c r="O27" s="55">
        <f>ROUND(($B27*N27),2)</f>
        <v>0</v>
      </c>
      <c r="P27" s="15">
        <v>410</v>
      </c>
      <c r="Q27" s="55">
        <f>ROUND(($B27*P27),2)</f>
        <v>0</v>
      </c>
      <c r="R27" s="15">
        <v>75</v>
      </c>
      <c r="S27" s="55">
        <f>ROUND(($B27*R27),2)</f>
        <v>0</v>
      </c>
      <c r="T27" s="15">
        <v>30</v>
      </c>
      <c r="U27" s="55">
        <f>ROUND(($B27*T27),2)</f>
        <v>0</v>
      </c>
      <c r="V27" s="15">
        <v>420</v>
      </c>
      <c r="W27" s="55">
        <f>ROUND(($B27*V27),2)</f>
        <v>0</v>
      </c>
      <c r="X27" s="15">
        <v>250</v>
      </c>
      <c r="Y27" s="55">
        <f>ROUND(($B27*X27),2)</f>
        <v>0</v>
      </c>
      <c r="Z27" s="17">
        <v>400</v>
      </c>
      <c r="AA27" s="54">
        <f>ROUND(($B27*Z27),2)</f>
        <v>0</v>
      </c>
      <c r="AB27" s="16">
        <v>100</v>
      </c>
      <c r="AC27" s="55">
        <f>ROUND(($B27*AB27),2)</f>
        <v>0</v>
      </c>
      <c r="AD27" s="15">
        <v>100</v>
      </c>
      <c r="AE27" s="55">
        <f>ROUND(($B27*AD27),2)</f>
        <v>0</v>
      </c>
      <c r="AF27" s="15">
        <v>100</v>
      </c>
      <c r="AG27" s="55">
        <f>ROUND(($B27*AF27),2)</f>
        <v>0</v>
      </c>
      <c r="AH27" s="15">
        <v>200</v>
      </c>
      <c r="AI27" s="55">
        <f>ROUND(($B27*AH27),2)</f>
        <v>0</v>
      </c>
      <c r="AJ27" s="15">
        <v>200</v>
      </c>
      <c r="AK27" s="55">
        <f>ROUND(($B27*AJ27),2)</f>
        <v>0</v>
      </c>
      <c r="AL27" s="15"/>
      <c r="AM27" s="55">
        <f>ROUND(($B27*AL27),2)</f>
        <v>0</v>
      </c>
      <c r="AN27" s="15"/>
      <c r="AO27" s="55">
        <f>ROUND(($B27*AN27),2)</f>
        <v>0</v>
      </c>
      <c r="AP27" s="15">
        <v>200</v>
      </c>
      <c r="AQ27" s="55">
        <f>ROUND(($B27*AP27),2)</f>
        <v>0</v>
      </c>
      <c r="AR27" s="15">
        <v>260</v>
      </c>
      <c r="AS27" s="55">
        <f>ROUND(($B27*AR27),2)</f>
        <v>0</v>
      </c>
      <c r="AT27" s="17">
        <v>400</v>
      </c>
      <c r="AU27" s="54">
        <f>ROUND(($B27*AT27),2)</f>
        <v>0</v>
      </c>
      <c r="AV27" s="19">
        <v>183</v>
      </c>
      <c r="AW27" s="56">
        <f>ROUND(($B27*AV27),2)</f>
        <v>0</v>
      </c>
      <c r="AX27" s="70">
        <v>200</v>
      </c>
      <c r="AY27" s="56">
        <f>ROUND(($B27*AX27),2)</f>
        <v>0</v>
      </c>
      <c r="AZ27" s="19">
        <f>200+150</f>
        <v>350</v>
      </c>
      <c r="BA27" s="69">
        <f>ROUND(($B27*AZ27),2)</f>
        <v>0</v>
      </c>
      <c r="BB27" s="15">
        <v>347</v>
      </c>
      <c r="BC27" s="55">
        <f>ROUND(($B27*BB27),2)</f>
        <v>0</v>
      </c>
      <c r="BD27" s="17">
        <v>265</v>
      </c>
      <c r="BE27" s="54">
        <f>ROUND(($B27*BD27),2)</f>
        <v>0</v>
      </c>
      <c r="BF27" s="16">
        <v>182</v>
      </c>
      <c r="BG27" s="55">
        <f>ROUND(($B27*BF27),2)</f>
        <v>0</v>
      </c>
      <c r="BH27" s="15"/>
      <c r="BI27" s="55">
        <f>ROUND(($B27*BH27),2)</f>
        <v>0</v>
      </c>
      <c r="BJ27" s="15">
        <v>152</v>
      </c>
      <c r="BK27" s="55">
        <f>ROUND(($B27*BJ27),2)</f>
        <v>0</v>
      </c>
      <c r="BL27" s="15"/>
      <c r="BM27" s="55">
        <f>ROUND(($B27*BL27),2)</f>
        <v>0</v>
      </c>
      <c r="BN27" s="15">
        <v>80</v>
      </c>
      <c r="BO27" s="55">
        <f>ROUND(($B27*BN27),2)</f>
        <v>0</v>
      </c>
      <c r="BP27" s="15">
        <v>130</v>
      </c>
      <c r="BQ27" s="54">
        <f>ROUND(($B27*BP27),2)</f>
        <v>0</v>
      </c>
      <c r="BR27" s="15">
        <v>80</v>
      </c>
      <c r="BS27" s="69">
        <f>ROUND(($B27*BR27),2)</f>
        <v>0</v>
      </c>
      <c r="BT27" s="18">
        <v>110</v>
      </c>
      <c r="BU27" s="69">
        <f>ROUND(($B27*BT27),2)</f>
        <v>0</v>
      </c>
      <c r="BV27" s="124"/>
      <c r="BW27" s="69">
        <f>ROUND(($B27*BV27),2)</f>
        <v>0</v>
      </c>
      <c r="BX27" s="19">
        <v>40</v>
      </c>
      <c r="BY27" s="56">
        <f>ROUND(($B27*BX27),2)</f>
        <v>0</v>
      </c>
      <c r="BZ27" s="70">
        <f>360+1460</f>
        <v>1820</v>
      </c>
      <c r="CA27" s="69">
        <f>ROUND(($B27*BZ27),2)</f>
        <v>0</v>
      </c>
      <c r="CB27" s="18">
        <v>150</v>
      </c>
      <c r="CC27" s="69">
        <f>ROUND(($B27*CB27),2)</f>
        <v>0</v>
      </c>
      <c r="CD27" s="70">
        <v>300</v>
      </c>
      <c r="CE27" s="56">
        <f>ROUND(($B27*CD27),2)</f>
        <v>0</v>
      </c>
      <c r="CF27" s="70">
        <v>150</v>
      </c>
      <c r="CG27" s="56">
        <f>ROUND(($B27*CF27),2)</f>
        <v>0</v>
      </c>
      <c r="CH27" s="70"/>
      <c r="CI27" s="56">
        <f>ROUND(($B27*CH27),2)</f>
        <v>0</v>
      </c>
      <c r="CJ27" s="19">
        <v>70</v>
      </c>
      <c r="CK27" s="56">
        <f>ROUND(($B27*CJ27),2)</f>
        <v>0</v>
      </c>
      <c r="CL27" s="19">
        <v>440</v>
      </c>
      <c r="CM27" s="55">
        <f>ROUND(($B27*CL27),2)</f>
        <v>0</v>
      </c>
      <c r="CN27" s="15">
        <v>160</v>
      </c>
      <c r="CO27" s="55">
        <f>ROUND(($B27*CN27),2)</f>
        <v>0</v>
      </c>
      <c r="CP27" s="18">
        <v>70</v>
      </c>
      <c r="CQ27" s="54">
        <f>ROUND(($B27*CP27),2)</f>
        <v>0</v>
      </c>
      <c r="CR27" s="18">
        <v>1000</v>
      </c>
      <c r="CS27" s="54">
        <f>ROUND(($B27*CR27),2)</f>
        <v>0</v>
      </c>
      <c r="CT27" s="20">
        <v>90</v>
      </c>
      <c r="CU27" s="54">
        <f>ROUND(($B27*CT27),2)</f>
        <v>0</v>
      </c>
      <c r="CV27" s="20">
        <v>250</v>
      </c>
      <c r="CW27" s="54">
        <f>ROUND(($B27*CV27),2)</f>
        <v>0</v>
      </c>
      <c r="CX27" s="18">
        <v>70</v>
      </c>
      <c r="CY27" s="54">
        <f>ROUND(($B27*CX27),2)</f>
        <v>0</v>
      </c>
      <c r="CZ27" s="18">
        <f>70</f>
        <v>70</v>
      </c>
      <c r="DA27" s="54">
        <f>ROUND(($B27*CZ27),2)</f>
        <v>0</v>
      </c>
      <c r="DB27" s="18"/>
      <c r="DC27" s="54">
        <f>ROUND(($B27*DB27),2)</f>
        <v>0</v>
      </c>
      <c r="DD27" s="60"/>
    </row>
    <row r="28" spans="1:108" s="61" customFormat="1" ht="46.5" customHeight="1">
      <c r="A28" s="105" t="s">
        <v>44</v>
      </c>
      <c r="B28" s="92"/>
      <c r="C28" s="106"/>
      <c r="D28" s="94">
        <f>SUM(D29:D35)</f>
        <v>796.30000000000007</v>
      </c>
      <c r="E28" s="95">
        <f>SUM(E29:E35)</f>
        <v>0</v>
      </c>
      <c r="F28" s="121"/>
      <c r="G28" s="122"/>
      <c r="H28" s="97"/>
      <c r="I28" s="98"/>
      <c r="J28" s="97"/>
      <c r="K28" s="98"/>
      <c r="L28" s="97"/>
      <c r="M28" s="98"/>
      <c r="N28" s="97"/>
      <c r="O28" s="98"/>
      <c r="P28" s="97"/>
      <c r="Q28" s="98"/>
      <c r="R28" s="97"/>
      <c r="S28" s="98"/>
      <c r="T28" s="97"/>
      <c r="U28" s="98"/>
      <c r="V28" s="97"/>
      <c r="W28" s="98"/>
      <c r="X28" s="97"/>
      <c r="Y28" s="98"/>
      <c r="Z28" s="99"/>
      <c r="AA28" s="96"/>
      <c r="AB28" s="97"/>
      <c r="AC28" s="98"/>
      <c r="AD28" s="97"/>
      <c r="AE28" s="98"/>
      <c r="AF28" s="97"/>
      <c r="AG28" s="98"/>
      <c r="AH28" s="97"/>
      <c r="AI28" s="98"/>
      <c r="AJ28" s="97"/>
      <c r="AK28" s="98"/>
      <c r="AL28" s="97"/>
      <c r="AM28" s="98"/>
      <c r="AN28" s="97"/>
      <c r="AO28" s="98"/>
      <c r="AP28" s="97"/>
      <c r="AQ28" s="98"/>
      <c r="AR28" s="97"/>
      <c r="AS28" s="98"/>
      <c r="AT28" s="99"/>
      <c r="AU28" s="96"/>
      <c r="AV28" s="100"/>
      <c r="AW28" s="101"/>
      <c r="AX28" s="100"/>
      <c r="AY28" s="101"/>
      <c r="AZ28" s="102"/>
      <c r="BA28" s="103"/>
      <c r="BB28" s="97"/>
      <c r="BC28" s="98"/>
      <c r="BD28" s="99"/>
      <c r="BE28" s="96"/>
      <c r="BF28" s="97"/>
      <c r="BG28" s="98"/>
      <c r="BH28" s="97"/>
      <c r="BI28" s="98"/>
      <c r="BJ28" s="97"/>
      <c r="BK28" s="98"/>
      <c r="BL28" s="97"/>
      <c r="BM28" s="98"/>
      <c r="BN28" s="97"/>
      <c r="BO28" s="98"/>
      <c r="BP28" s="97"/>
      <c r="BQ28" s="96"/>
      <c r="BR28" s="97"/>
      <c r="BS28" s="103"/>
      <c r="BT28" s="100"/>
      <c r="BU28" s="103"/>
      <c r="BV28" s="100"/>
      <c r="BW28" s="103"/>
      <c r="BX28" s="100"/>
      <c r="BY28" s="101"/>
      <c r="BZ28" s="100"/>
      <c r="CA28" s="103"/>
      <c r="CB28" s="100"/>
      <c r="CC28" s="103"/>
      <c r="CD28" s="100"/>
      <c r="CE28" s="101"/>
      <c r="CF28" s="100"/>
      <c r="CG28" s="101"/>
      <c r="CH28" s="100"/>
      <c r="CI28" s="101"/>
      <c r="CJ28" s="100"/>
      <c r="CK28" s="101"/>
      <c r="CL28" s="100"/>
      <c r="CM28" s="98"/>
      <c r="CN28" s="100"/>
      <c r="CO28" s="98"/>
      <c r="CP28" s="100"/>
      <c r="CQ28" s="96"/>
      <c r="CR28" s="100"/>
      <c r="CS28" s="96"/>
      <c r="CT28" s="104"/>
      <c r="CU28" s="96"/>
      <c r="CV28" s="104"/>
      <c r="CW28" s="96"/>
      <c r="CX28" s="100"/>
      <c r="CY28" s="96"/>
      <c r="CZ28" s="100"/>
      <c r="DA28" s="96"/>
      <c r="DB28" s="100"/>
      <c r="DC28" s="96"/>
      <c r="DD28" s="60"/>
    </row>
    <row r="29" spans="1:108" s="61" customFormat="1" ht="14.25" customHeight="1">
      <c r="A29" s="50" t="s">
        <v>72</v>
      </c>
      <c r="B29" s="68"/>
      <c r="C29" s="14" t="s">
        <v>50</v>
      </c>
      <c r="D29" s="53">
        <f t="shared" ref="D29:E35" si="2">H29+J29+L29+N29+P29+R29+T29+V29+X29+Z29+AB29+AD29+AF29+AH29+AJ29+AL29+AN29+AP29+AR29+AT29+AV29+AX29+AZ29+BB29+BD29+BF29+BH29+BJ29+BL29+BN29+BP29+BR29+BT29+BV29+BX29+BZ29+CB29+CD29++CF29+CH29+CJ29+CL29+CN29+CP29+CR29+CT29+CV29+CX29+CZ29+DB29</f>
        <v>263</v>
      </c>
      <c r="E29" s="54">
        <f t="shared" si="2"/>
        <v>0</v>
      </c>
      <c r="F29" s="120">
        <f t="shared" ref="F29:F35" si="3">ROUND((G29*D29),2)</f>
        <v>14123.1</v>
      </c>
      <c r="G29" s="121">
        <v>53.7</v>
      </c>
      <c r="H29" s="15">
        <v>5</v>
      </c>
      <c r="I29" s="55">
        <f t="shared" ref="I29:I35" si="4">ROUND(($B29*H29),2)</f>
        <v>0</v>
      </c>
      <c r="J29" s="15"/>
      <c r="K29" s="55">
        <f t="shared" ref="K29:K35" si="5">ROUND(($B29*J29),2)</f>
        <v>0</v>
      </c>
      <c r="L29" s="15">
        <v>4</v>
      </c>
      <c r="M29" s="55">
        <f t="shared" ref="M29:M35" si="6">ROUND(($B29*L29),2)</f>
        <v>0</v>
      </c>
      <c r="N29" s="15">
        <v>4</v>
      </c>
      <c r="O29" s="55">
        <f t="shared" ref="O29:O35" si="7">ROUND(($B29*N29),2)</f>
        <v>0</v>
      </c>
      <c r="P29" s="15"/>
      <c r="Q29" s="55">
        <f t="shared" ref="Q29:Q35" si="8">ROUND(($B29*P29),2)</f>
        <v>0</v>
      </c>
      <c r="R29" s="15">
        <v>2</v>
      </c>
      <c r="S29" s="55">
        <f t="shared" ref="S29:S35" si="9">ROUND(($B29*R29),2)</f>
        <v>0</v>
      </c>
      <c r="T29" s="15"/>
      <c r="U29" s="55">
        <f t="shared" ref="U29:U35" si="10">ROUND(($B29*T29),2)</f>
        <v>0</v>
      </c>
      <c r="V29" s="15"/>
      <c r="W29" s="55">
        <f t="shared" ref="W29:W35" si="11">ROUND(($B29*V29),2)</f>
        <v>0</v>
      </c>
      <c r="X29" s="15">
        <v>12</v>
      </c>
      <c r="Y29" s="55">
        <f t="shared" ref="Y29:Y37" si="12">ROUND(($B29*X29),2)</f>
        <v>0</v>
      </c>
      <c r="Z29" s="17">
        <v>15</v>
      </c>
      <c r="AA29" s="54">
        <f t="shared" ref="AA29:AA35" si="13">ROUND(($B29*Z29),2)</f>
        <v>0</v>
      </c>
      <c r="AB29" s="15">
        <v>20</v>
      </c>
      <c r="AC29" s="55">
        <f t="shared" ref="AC29:AC35" si="14">ROUND(($B29*AB29),2)</f>
        <v>0</v>
      </c>
      <c r="AD29" s="15">
        <v>20</v>
      </c>
      <c r="AE29" s="55">
        <f t="shared" ref="AE29:AE35" si="15">ROUND(($B29*AD29),2)</f>
        <v>0</v>
      </c>
      <c r="AF29" s="15">
        <v>20</v>
      </c>
      <c r="AG29" s="55">
        <f t="shared" ref="AG29:AG35" si="16">ROUND(($B29*AF29),2)</f>
        <v>0</v>
      </c>
      <c r="AH29" s="15">
        <v>10</v>
      </c>
      <c r="AI29" s="55">
        <f t="shared" ref="AI29:AI35" si="17">ROUND(($B29*AH29),2)</f>
        <v>0</v>
      </c>
      <c r="AJ29" s="15"/>
      <c r="AK29" s="55">
        <f t="shared" ref="AK29:AK35" si="18">ROUND(($B29*AJ29),2)</f>
        <v>0</v>
      </c>
      <c r="AL29" s="15">
        <v>1</v>
      </c>
      <c r="AM29" s="55">
        <f t="shared" ref="AM29:AM35" si="19">ROUND(($B29*AL29),2)</f>
        <v>0</v>
      </c>
      <c r="AN29" s="15">
        <v>4</v>
      </c>
      <c r="AO29" s="55">
        <f t="shared" ref="AO29:AO35" si="20">ROUND(($B29*AN29),2)</f>
        <v>0</v>
      </c>
      <c r="AP29" s="15">
        <v>3</v>
      </c>
      <c r="AQ29" s="55">
        <f t="shared" ref="AQ29:AQ35" si="21">ROUND(($B29*AP29),2)</f>
        <v>0</v>
      </c>
      <c r="AR29" s="15">
        <v>3</v>
      </c>
      <c r="AS29" s="55">
        <f t="shared" ref="AS29:AS35" si="22">ROUND(($B29*AR29),2)</f>
        <v>0</v>
      </c>
      <c r="AT29" s="17">
        <v>12</v>
      </c>
      <c r="AU29" s="54">
        <f t="shared" ref="AU29:AU35" si="23">ROUND(($B29*AT29),2)</f>
        <v>0</v>
      </c>
      <c r="AV29" s="18">
        <v>5</v>
      </c>
      <c r="AW29" s="56">
        <f t="shared" ref="AW29:AW35" si="24">ROUND(($B29*AV29),2)</f>
        <v>0</v>
      </c>
      <c r="AX29" s="18">
        <v>7</v>
      </c>
      <c r="AY29" s="56">
        <f t="shared" ref="AY29:AY35" si="25">ROUND(($B29*AX29),2)</f>
        <v>0</v>
      </c>
      <c r="AZ29" s="19">
        <f>7+1</f>
        <v>8</v>
      </c>
      <c r="BA29" s="69">
        <f t="shared" ref="BA29:BA35" si="26">ROUND(($B29*AZ29),2)</f>
        <v>0</v>
      </c>
      <c r="BB29" s="15">
        <v>13</v>
      </c>
      <c r="BC29" s="55">
        <f t="shared" ref="BC29:BC35" si="27">ROUND(($B29*BB29),2)</f>
        <v>0</v>
      </c>
      <c r="BD29" s="17">
        <v>13</v>
      </c>
      <c r="BE29" s="54">
        <f t="shared" ref="BE29:BE35" si="28">ROUND(($B29*BD29),2)</f>
        <v>0</v>
      </c>
      <c r="BF29" s="15">
        <v>7</v>
      </c>
      <c r="BG29" s="55">
        <f t="shared" ref="BG29:BG35" si="29">ROUND(($B29*BF29),2)</f>
        <v>0</v>
      </c>
      <c r="BH29" s="15"/>
      <c r="BI29" s="55">
        <f t="shared" ref="BI29:BI35" si="30">ROUND(($B29*BH29),2)</f>
        <v>0</v>
      </c>
      <c r="BJ29" s="15">
        <v>2</v>
      </c>
      <c r="BK29" s="55">
        <f t="shared" ref="BK29:BK35" si="31">ROUND(($B29*BJ29),2)</f>
        <v>0</v>
      </c>
      <c r="BL29" s="15">
        <v>3</v>
      </c>
      <c r="BM29" s="55">
        <f t="shared" ref="BM29:BM35" si="32">ROUND(($B29*BL29),2)</f>
        <v>0</v>
      </c>
      <c r="BN29" s="15">
        <v>1</v>
      </c>
      <c r="BO29" s="55">
        <f t="shared" ref="BO29:BO35" si="33">ROUND(($B29*BN29),2)</f>
        <v>0</v>
      </c>
      <c r="BP29" s="15"/>
      <c r="BQ29" s="54">
        <f t="shared" ref="BQ29:BQ37" si="34">ROUND(($B29*BP29),2)</f>
        <v>0</v>
      </c>
      <c r="BR29" s="15"/>
      <c r="BS29" s="69">
        <f t="shared" ref="BS29:BS35" si="35">ROUND(($B29*BR29),2)</f>
        <v>0</v>
      </c>
      <c r="BT29" s="18">
        <v>2</v>
      </c>
      <c r="BU29" s="69">
        <f>ROUND(($B29*BT29),2)</f>
        <v>0</v>
      </c>
      <c r="BV29" s="18">
        <v>1</v>
      </c>
      <c r="BW29" s="69">
        <f>ROUND(($B29*BV29),2)</f>
        <v>0</v>
      </c>
      <c r="BX29" s="18"/>
      <c r="BY29" s="56">
        <f>ROUND(($B29*BX29),2)</f>
        <v>0</v>
      </c>
      <c r="BZ29" s="18"/>
      <c r="CA29" s="69">
        <f t="shared" ref="CA29:CA35" si="36">ROUND(($B29*BZ29),2)</f>
        <v>0</v>
      </c>
      <c r="CB29" s="18"/>
      <c r="CC29" s="69">
        <f>ROUND(($B29*CB29),2)</f>
        <v>0</v>
      </c>
      <c r="CD29" s="18">
        <v>25</v>
      </c>
      <c r="CE29" s="56">
        <f t="shared" ref="CE29:CE35" si="37">ROUND(($B29*CD29),2)</f>
        <v>0</v>
      </c>
      <c r="CF29" s="18"/>
      <c r="CG29" s="56">
        <f t="shared" ref="CG29:CG35" si="38">ROUND(($B29*CF29),2)</f>
        <v>0</v>
      </c>
      <c r="CH29" s="18"/>
      <c r="CI29" s="56">
        <f t="shared" ref="CI29:CK35" si="39">ROUND(($B29*CH29),2)</f>
        <v>0</v>
      </c>
      <c r="CJ29" s="18"/>
      <c r="CK29" s="56">
        <f t="shared" si="39"/>
        <v>0</v>
      </c>
      <c r="CL29" s="18"/>
      <c r="CM29" s="55">
        <f t="shared" ref="CM29:CM35" si="40">ROUND(($B29*CL29),2)</f>
        <v>0</v>
      </c>
      <c r="CN29" s="18">
        <v>13</v>
      </c>
      <c r="CO29" s="55">
        <f t="shared" ref="CO29:CO35" si="41">ROUND(($B29*CN29),2)</f>
        <v>0</v>
      </c>
      <c r="CP29" s="18"/>
      <c r="CQ29" s="54">
        <f t="shared" ref="CQ29:CQ35" si="42">ROUND(($B29*CP29),2)</f>
        <v>0</v>
      </c>
      <c r="CR29" s="18">
        <v>20</v>
      </c>
      <c r="CS29" s="54">
        <f t="shared" ref="CS29:CS35" si="43">ROUND(($B29*CR29),2)</f>
        <v>0</v>
      </c>
      <c r="CT29" s="20">
        <f>2</f>
        <v>2</v>
      </c>
      <c r="CU29" s="54">
        <f t="shared" ref="CU29:CU35" si="44">ROUND(($B29*CT29),2)</f>
        <v>0</v>
      </c>
      <c r="CV29" s="20">
        <v>2</v>
      </c>
      <c r="CW29" s="54">
        <f t="shared" ref="CW29:CW35" si="45">ROUND(($B29*CV29),2)</f>
        <v>0</v>
      </c>
      <c r="CX29" s="18">
        <v>1</v>
      </c>
      <c r="CY29" s="54">
        <f t="shared" ref="CY29:CY35" si="46">ROUND(($B29*CX29),2)</f>
        <v>0</v>
      </c>
      <c r="CZ29" s="18">
        <f>3</f>
        <v>3</v>
      </c>
      <c r="DA29" s="54">
        <f t="shared" ref="DA29:DA35" si="47">ROUND(($B29*CZ29),2)</f>
        <v>0</v>
      </c>
      <c r="DB29" s="18"/>
      <c r="DC29" s="54">
        <f t="shared" ref="DC29:DC35" si="48">ROUND(($B29*DB29),2)</f>
        <v>0</v>
      </c>
      <c r="DD29" s="60"/>
    </row>
    <row r="30" spans="1:108" s="61" customFormat="1" ht="14.25" customHeight="1">
      <c r="A30" s="49" t="s">
        <v>117</v>
      </c>
      <c r="B30" s="68"/>
      <c r="C30" s="14" t="s">
        <v>50</v>
      </c>
      <c r="D30" s="53">
        <f t="shared" si="2"/>
        <v>403.90000000000003</v>
      </c>
      <c r="E30" s="54">
        <f t="shared" si="2"/>
        <v>0</v>
      </c>
      <c r="F30" s="120">
        <f t="shared" si="3"/>
        <v>31504.2</v>
      </c>
      <c r="G30" s="121">
        <v>78</v>
      </c>
      <c r="H30" s="15">
        <v>2</v>
      </c>
      <c r="I30" s="55">
        <f t="shared" si="4"/>
        <v>0</v>
      </c>
      <c r="J30" s="15">
        <v>3</v>
      </c>
      <c r="K30" s="55">
        <f t="shared" si="5"/>
        <v>0</v>
      </c>
      <c r="L30" s="15">
        <v>2</v>
      </c>
      <c r="M30" s="55">
        <f t="shared" si="6"/>
        <v>0</v>
      </c>
      <c r="N30" s="15">
        <v>2</v>
      </c>
      <c r="O30" s="55">
        <f t="shared" si="7"/>
        <v>0</v>
      </c>
      <c r="P30" s="15">
        <v>3</v>
      </c>
      <c r="Q30" s="55">
        <f t="shared" si="8"/>
        <v>0</v>
      </c>
      <c r="R30" s="15"/>
      <c r="S30" s="55">
        <f t="shared" si="9"/>
        <v>0</v>
      </c>
      <c r="T30" s="15"/>
      <c r="U30" s="55">
        <f t="shared" si="10"/>
        <v>0</v>
      </c>
      <c r="V30" s="15">
        <v>3</v>
      </c>
      <c r="W30" s="55">
        <f t="shared" si="11"/>
        <v>0</v>
      </c>
      <c r="X30" s="15">
        <v>40</v>
      </c>
      <c r="Y30" s="55">
        <f t="shared" si="12"/>
        <v>0</v>
      </c>
      <c r="Z30" s="17">
        <f>10+2</f>
        <v>12</v>
      </c>
      <c r="AA30" s="54">
        <f t="shared" si="13"/>
        <v>0</v>
      </c>
      <c r="AB30" s="15">
        <v>30</v>
      </c>
      <c r="AC30" s="55">
        <f t="shared" si="14"/>
        <v>0</v>
      </c>
      <c r="AD30" s="15">
        <v>15</v>
      </c>
      <c r="AE30" s="55">
        <f t="shared" si="15"/>
        <v>0</v>
      </c>
      <c r="AF30" s="15">
        <f>15+1</f>
        <v>16</v>
      </c>
      <c r="AG30" s="55">
        <f t="shared" si="16"/>
        <v>0</v>
      </c>
      <c r="AH30" s="15">
        <v>15</v>
      </c>
      <c r="AI30" s="55">
        <f t="shared" si="17"/>
        <v>0</v>
      </c>
      <c r="AJ30" s="15"/>
      <c r="AK30" s="55">
        <f t="shared" si="18"/>
        <v>0</v>
      </c>
      <c r="AL30" s="15">
        <v>2.1</v>
      </c>
      <c r="AM30" s="55">
        <f t="shared" si="19"/>
        <v>0</v>
      </c>
      <c r="AN30" s="15">
        <v>3</v>
      </c>
      <c r="AO30" s="55">
        <f t="shared" si="20"/>
        <v>0</v>
      </c>
      <c r="AP30" s="15">
        <v>3</v>
      </c>
      <c r="AQ30" s="55">
        <f t="shared" si="21"/>
        <v>0</v>
      </c>
      <c r="AR30" s="15"/>
      <c r="AS30" s="55">
        <f t="shared" si="22"/>
        <v>0</v>
      </c>
      <c r="AT30" s="15">
        <v>3</v>
      </c>
      <c r="AU30" s="54">
        <f t="shared" si="23"/>
        <v>0</v>
      </c>
      <c r="AV30" s="19">
        <v>5</v>
      </c>
      <c r="AW30" s="56">
        <f t="shared" si="24"/>
        <v>0</v>
      </c>
      <c r="AX30" s="19">
        <v>13</v>
      </c>
      <c r="AY30" s="56">
        <f t="shared" si="25"/>
        <v>0</v>
      </c>
      <c r="AZ30" s="19">
        <f>15+1+2</f>
        <v>18</v>
      </c>
      <c r="BA30" s="69">
        <f t="shared" si="26"/>
        <v>0</v>
      </c>
      <c r="BB30" s="15">
        <v>31</v>
      </c>
      <c r="BC30" s="55">
        <f t="shared" si="27"/>
        <v>0</v>
      </c>
      <c r="BD30" s="17">
        <v>19</v>
      </c>
      <c r="BE30" s="54">
        <f t="shared" si="28"/>
        <v>0</v>
      </c>
      <c r="BF30" s="15">
        <v>23</v>
      </c>
      <c r="BG30" s="55">
        <f t="shared" si="29"/>
        <v>0</v>
      </c>
      <c r="BH30" s="15"/>
      <c r="BI30" s="55">
        <f t="shared" si="30"/>
        <v>0</v>
      </c>
      <c r="BJ30" s="15"/>
      <c r="BK30" s="55">
        <f t="shared" si="31"/>
        <v>0</v>
      </c>
      <c r="BL30" s="15">
        <v>17</v>
      </c>
      <c r="BM30" s="55">
        <f t="shared" si="32"/>
        <v>0</v>
      </c>
      <c r="BN30" s="15">
        <v>5</v>
      </c>
      <c r="BO30" s="55">
        <f t="shared" si="33"/>
        <v>0</v>
      </c>
      <c r="BP30" s="15">
        <v>2</v>
      </c>
      <c r="BQ30" s="54">
        <f t="shared" si="34"/>
        <v>0</v>
      </c>
      <c r="BR30" s="15">
        <f>7+1+2</f>
        <v>10</v>
      </c>
      <c r="BS30" s="69">
        <f t="shared" si="35"/>
        <v>0</v>
      </c>
      <c r="BT30" s="18">
        <f>5+1.8</f>
        <v>6.8</v>
      </c>
      <c r="BU30" s="69">
        <f t="shared" ref="BU30:BU35" si="49">ROUND(($B30*BT30),2)</f>
        <v>0</v>
      </c>
      <c r="BV30" s="18">
        <v>8</v>
      </c>
      <c r="BW30" s="69">
        <f t="shared" ref="BW30:BW35" si="50">ROUND(($B30*BV30),2)</f>
        <v>0</v>
      </c>
      <c r="BX30" s="19">
        <v>3</v>
      </c>
      <c r="BY30" s="56">
        <f t="shared" ref="BY30:BY35" si="51">ROUND(($B30*BX30),2)</f>
        <v>0</v>
      </c>
      <c r="BZ30" s="70">
        <v>22</v>
      </c>
      <c r="CA30" s="69">
        <f>ROUND(($B30*BZ30),2)</f>
        <v>0</v>
      </c>
      <c r="CB30" s="70">
        <v>2</v>
      </c>
      <c r="CC30" s="69">
        <f t="shared" ref="CC30:CC35" si="52">ROUND(($B30*CB30),2)</f>
        <v>0</v>
      </c>
      <c r="CD30" s="70">
        <v>1</v>
      </c>
      <c r="CE30" s="56">
        <f t="shared" si="37"/>
        <v>0</v>
      </c>
      <c r="CF30" s="70"/>
      <c r="CG30" s="56">
        <f t="shared" si="38"/>
        <v>0</v>
      </c>
      <c r="CH30" s="70">
        <v>1</v>
      </c>
      <c r="CI30" s="56">
        <f t="shared" si="39"/>
        <v>0</v>
      </c>
      <c r="CJ30" s="70">
        <v>7</v>
      </c>
      <c r="CK30" s="56">
        <f t="shared" si="39"/>
        <v>0</v>
      </c>
      <c r="CL30" s="19"/>
      <c r="CM30" s="55">
        <f t="shared" si="40"/>
        <v>0</v>
      </c>
      <c r="CN30" s="15">
        <v>8</v>
      </c>
      <c r="CO30" s="55">
        <f t="shared" si="41"/>
        <v>0</v>
      </c>
      <c r="CP30" s="18"/>
      <c r="CQ30" s="54">
        <f t="shared" si="42"/>
        <v>0</v>
      </c>
      <c r="CR30" s="18">
        <f>27+2</f>
        <v>29</v>
      </c>
      <c r="CS30" s="54">
        <f t="shared" si="43"/>
        <v>0</v>
      </c>
      <c r="CT30" s="20">
        <v>6</v>
      </c>
      <c r="CU30" s="54">
        <f t="shared" si="44"/>
        <v>0</v>
      </c>
      <c r="CV30" s="20">
        <v>8</v>
      </c>
      <c r="CW30" s="54">
        <f t="shared" si="45"/>
        <v>0</v>
      </c>
      <c r="CX30" s="18">
        <f>1+1</f>
        <v>2</v>
      </c>
      <c r="CY30" s="54">
        <f t="shared" si="46"/>
        <v>0</v>
      </c>
      <c r="CZ30" s="18">
        <f>2+1</f>
        <v>3</v>
      </c>
      <c r="DA30" s="54">
        <f t="shared" si="47"/>
        <v>0</v>
      </c>
      <c r="DB30" s="18"/>
      <c r="DC30" s="54">
        <f t="shared" si="48"/>
        <v>0</v>
      </c>
      <c r="DD30" s="60"/>
    </row>
    <row r="31" spans="1:108" s="61" customFormat="1" ht="14.25" customHeight="1">
      <c r="A31" s="49" t="s">
        <v>118</v>
      </c>
      <c r="B31" s="68"/>
      <c r="C31" s="14" t="s">
        <v>50</v>
      </c>
      <c r="D31" s="53">
        <f t="shared" si="2"/>
        <v>32</v>
      </c>
      <c r="E31" s="54">
        <f t="shared" si="2"/>
        <v>0</v>
      </c>
      <c r="F31" s="120">
        <f t="shared" si="3"/>
        <v>896</v>
      </c>
      <c r="G31" s="121">
        <v>28</v>
      </c>
      <c r="H31" s="15">
        <v>7</v>
      </c>
      <c r="I31" s="55">
        <f t="shared" si="4"/>
        <v>0</v>
      </c>
      <c r="J31" s="15"/>
      <c r="K31" s="55">
        <f t="shared" si="5"/>
        <v>0</v>
      </c>
      <c r="L31" s="15">
        <v>6</v>
      </c>
      <c r="M31" s="55">
        <f t="shared" si="6"/>
        <v>0</v>
      </c>
      <c r="N31" s="15"/>
      <c r="O31" s="55">
        <f t="shared" si="7"/>
        <v>0</v>
      </c>
      <c r="P31" s="15"/>
      <c r="Q31" s="55">
        <f t="shared" si="8"/>
        <v>0</v>
      </c>
      <c r="R31" s="15">
        <v>3</v>
      </c>
      <c r="S31" s="55">
        <f t="shared" si="9"/>
        <v>0</v>
      </c>
      <c r="T31" s="15">
        <v>1</v>
      </c>
      <c r="U31" s="55">
        <f t="shared" si="10"/>
        <v>0</v>
      </c>
      <c r="V31" s="15"/>
      <c r="W31" s="55">
        <f t="shared" si="11"/>
        <v>0</v>
      </c>
      <c r="X31" s="15"/>
      <c r="Y31" s="55">
        <f t="shared" si="12"/>
        <v>0</v>
      </c>
      <c r="Z31" s="17"/>
      <c r="AA31" s="54">
        <f t="shared" si="13"/>
        <v>0</v>
      </c>
      <c r="AB31" s="15"/>
      <c r="AC31" s="55">
        <f t="shared" si="14"/>
        <v>0</v>
      </c>
      <c r="AD31" s="15"/>
      <c r="AE31" s="55">
        <f t="shared" si="15"/>
        <v>0</v>
      </c>
      <c r="AF31" s="15"/>
      <c r="AG31" s="55">
        <f t="shared" si="16"/>
        <v>0</v>
      </c>
      <c r="AH31" s="15"/>
      <c r="AI31" s="55">
        <f t="shared" si="17"/>
        <v>0</v>
      </c>
      <c r="AJ31" s="15"/>
      <c r="AK31" s="55">
        <f t="shared" si="18"/>
        <v>0</v>
      </c>
      <c r="AL31" s="15"/>
      <c r="AM31" s="55">
        <f t="shared" si="19"/>
        <v>0</v>
      </c>
      <c r="AN31" s="15"/>
      <c r="AO31" s="55">
        <f t="shared" si="20"/>
        <v>0</v>
      </c>
      <c r="AP31" s="15">
        <v>3</v>
      </c>
      <c r="AQ31" s="55">
        <f t="shared" si="21"/>
        <v>0</v>
      </c>
      <c r="AR31" s="15"/>
      <c r="AS31" s="55">
        <f t="shared" si="22"/>
        <v>0</v>
      </c>
      <c r="AT31" s="17">
        <v>1</v>
      </c>
      <c r="AU31" s="54">
        <f t="shared" si="23"/>
        <v>0</v>
      </c>
      <c r="AV31" s="19">
        <v>1</v>
      </c>
      <c r="AW31" s="56">
        <f t="shared" si="24"/>
        <v>0</v>
      </c>
      <c r="AX31" s="19"/>
      <c r="AY31" s="56">
        <f t="shared" si="25"/>
        <v>0</v>
      </c>
      <c r="AZ31" s="19">
        <f>1</f>
        <v>1</v>
      </c>
      <c r="BA31" s="69">
        <f t="shared" si="26"/>
        <v>0</v>
      </c>
      <c r="BB31" s="15"/>
      <c r="BC31" s="55">
        <f t="shared" si="27"/>
        <v>0</v>
      </c>
      <c r="BD31" s="17"/>
      <c r="BE31" s="54">
        <f t="shared" si="28"/>
        <v>0</v>
      </c>
      <c r="BF31" s="15"/>
      <c r="BG31" s="55">
        <f t="shared" si="29"/>
        <v>0</v>
      </c>
      <c r="BH31" s="15"/>
      <c r="BI31" s="55">
        <f t="shared" si="30"/>
        <v>0</v>
      </c>
      <c r="BJ31" s="15"/>
      <c r="BK31" s="55">
        <f t="shared" si="31"/>
        <v>0</v>
      </c>
      <c r="BL31" s="15"/>
      <c r="BM31" s="55">
        <f t="shared" si="32"/>
        <v>0</v>
      </c>
      <c r="BN31" s="15">
        <v>1</v>
      </c>
      <c r="BO31" s="55">
        <f t="shared" si="33"/>
        <v>0</v>
      </c>
      <c r="BP31" s="15"/>
      <c r="BQ31" s="54">
        <f t="shared" si="34"/>
        <v>0</v>
      </c>
      <c r="BR31" s="15"/>
      <c r="BS31" s="69">
        <f t="shared" si="35"/>
        <v>0</v>
      </c>
      <c r="BT31" s="18"/>
      <c r="BU31" s="69">
        <f t="shared" si="49"/>
        <v>0</v>
      </c>
      <c r="BV31" s="18"/>
      <c r="BW31" s="69">
        <f t="shared" si="50"/>
        <v>0</v>
      </c>
      <c r="BX31" s="19"/>
      <c r="BY31" s="56">
        <f t="shared" si="51"/>
        <v>0</v>
      </c>
      <c r="BZ31" s="70"/>
      <c r="CA31" s="69">
        <f t="shared" si="36"/>
        <v>0</v>
      </c>
      <c r="CB31" s="70"/>
      <c r="CC31" s="69">
        <f>ROUND(($B31*CB31),2)</f>
        <v>0</v>
      </c>
      <c r="CD31" s="70"/>
      <c r="CE31" s="56">
        <f t="shared" si="37"/>
        <v>0</v>
      </c>
      <c r="CF31" s="70"/>
      <c r="CG31" s="56">
        <f t="shared" si="38"/>
        <v>0</v>
      </c>
      <c r="CH31" s="70"/>
      <c r="CI31" s="56">
        <f t="shared" si="39"/>
        <v>0</v>
      </c>
      <c r="CJ31" s="70"/>
      <c r="CK31" s="56">
        <f t="shared" si="39"/>
        <v>0</v>
      </c>
      <c r="CL31" s="19"/>
      <c r="CM31" s="55">
        <f t="shared" si="40"/>
        <v>0</v>
      </c>
      <c r="CN31" s="19">
        <v>3</v>
      </c>
      <c r="CO31" s="55">
        <f t="shared" si="41"/>
        <v>0</v>
      </c>
      <c r="CP31" s="18">
        <v>4</v>
      </c>
      <c r="CQ31" s="54">
        <f t="shared" si="42"/>
        <v>0</v>
      </c>
      <c r="CR31" s="18"/>
      <c r="CS31" s="54">
        <f t="shared" si="43"/>
        <v>0</v>
      </c>
      <c r="CT31" s="20"/>
      <c r="CU31" s="54">
        <f t="shared" si="44"/>
        <v>0</v>
      </c>
      <c r="CV31" s="20"/>
      <c r="CW31" s="54">
        <f t="shared" si="45"/>
        <v>0</v>
      </c>
      <c r="CX31" s="18"/>
      <c r="CY31" s="54">
        <f t="shared" si="46"/>
        <v>0</v>
      </c>
      <c r="CZ31" s="18">
        <f>1</f>
        <v>1</v>
      </c>
      <c r="DA31" s="54">
        <f t="shared" si="47"/>
        <v>0</v>
      </c>
      <c r="DB31" s="18"/>
      <c r="DC31" s="54">
        <f t="shared" si="48"/>
        <v>0</v>
      </c>
      <c r="DD31" s="60"/>
    </row>
    <row r="32" spans="1:108" s="61" customFormat="1" ht="14.25" customHeight="1">
      <c r="A32" s="49" t="s">
        <v>119</v>
      </c>
      <c r="B32" s="68"/>
      <c r="C32" s="14" t="s">
        <v>50</v>
      </c>
      <c r="D32" s="53">
        <f t="shared" si="2"/>
        <v>97.4</v>
      </c>
      <c r="E32" s="54">
        <f t="shared" si="2"/>
        <v>0</v>
      </c>
      <c r="F32" s="120">
        <f t="shared" si="3"/>
        <v>2240.1999999999998</v>
      </c>
      <c r="G32" s="121">
        <v>23</v>
      </c>
      <c r="H32" s="15">
        <v>12</v>
      </c>
      <c r="I32" s="55">
        <f t="shared" si="4"/>
        <v>0</v>
      </c>
      <c r="J32" s="15"/>
      <c r="K32" s="55">
        <f t="shared" si="5"/>
        <v>0</v>
      </c>
      <c r="L32" s="15">
        <v>20</v>
      </c>
      <c r="M32" s="55">
        <f t="shared" si="6"/>
        <v>0</v>
      </c>
      <c r="N32" s="15">
        <v>10</v>
      </c>
      <c r="O32" s="55">
        <f t="shared" si="7"/>
        <v>0</v>
      </c>
      <c r="P32" s="15"/>
      <c r="Q32" s="55">
        <f t="shared" si="8"/>
        <v>0</v>
      </c>
      <c r="R32" s="15"/>
      <c r="S32" s="55">
        <f t="shared" si="9"/>
        <v>0</v>
      </c>
      <c r="T32" s="15"/>
      <c r="U32" s="55">
        <f t="shared" si="10"/>
        <v>0</v>
      </c>
      <c r="V32" s="15"/>
      <c r="W32" s="55">
        <f t="shared" si="11"/>
        <v>0</v>
      </c>
      <c r="X32" s="15"/>
      <c r="Y32" s="55">
        <f t="shared" si="12"/>
        <v>0</v>
      </c>
      <c r="Z32" s="17">
        <v>2</v>
      </c>
      <c r="AA32" s="54">
        <f t="shared" si="13"/>
        <v>0</v>
      </c>
      <c r="AB32" s="15"/>
      <c r="AC32" s="55">
        <f t="shared" si="14"/>
        <v>0</v>
      </c>
      <c r="AD32" s="15"/>
      <c r="AE32" s="55">
        <f t="shared" si="15"/>
        <v>0</v>
      </c>
      <c r="AF32" s="15">
        <v>1</v>
      </c>
      <c r="AG32" s="55">
        <f t="shared" si="16"/>
        <v>0</v>
      </c>
      <c r="AH32" s="15"/>
      <c r="AI32" s="55">
        <f t="shared" si="17"/>
        <v>0</v>
      </c>
      <c r="AJ32" s="15">
        <v>3</v>
      </c>
      <c r="AK32" s="55">
        <f t="shared" si="18"/>
        <v>0</v>
      </c>
      <c r="AL32" s="15">
        <v>1.4</v>
      </c>
      <c r="AM32" s="55">
        <f t="shared" si="19"/>
        <v>0</v>
      </c>
      <c r="AN32" s="15"/>
      <c r="AO32" s="55">
        <f t="shared" si="20"/>
        <v>0</v>
      </c>
      <c r="AP32" s="15">
        <v>3</v>
      </c>
      <c r="AQ32" s="55">
        <f t="shared" si="21"/>
        <v>0</v>
      </c>
      <c r="AR32" s="15">
        <v>1</v>
      </c>
      <c r="AS32" s="55">
        <f t="shared" si="22"/>
        <v>0</v>
      </c>
      <c r="AT32" s="17"/>
      <c r="AU32" s="54">
        <f t="shared" si="23"/>
        <v>0</v>
      </c>
      <c r="AV32" s="19">
        <v>7</v>
      </c>
      <c r="AW32" s="56">
        <f t="shared" si="24"/>
        <v>0</v>
      </c>
      <c r="AX32" s="19"/>
      <c r="AY32" s="56">
        <f t="shared" si="25"/>
        <v>0</v>
      </c>
      <c r="AZ32" s="19">
        <f>3+1</f>
        <v>4</v>
      </c>
      <c r="BA32" s="69">
        <f t="shared" si="26"/>
        <v>0</v>
      </c>
      <c r="BB32" s="15"/>
      <c r="BC32" s="55">
        <f t="shared" si="27"/>
        <v>0</v>
      </c>
      <c r="BD32" s="17">
        <v>1</v>
      </c>
      <c r="BE32" s="54">
        <f t="shared" si="28"/>
        <v>0</v>
      </c>
      <c r="BF32" s="15">
        <v>2</v>
      </c>
      <c r="BG32" s="55">
        <f t="shared" si="29"/>
        <v>0</v>
      </c>
      <c r="BH32" s="15"/>
      <c r="BI32" s="55">
        <f t="shared" si="30"/>
        <v>0</v>
      </c>
      <c r="BJ32" s="15"/>
      <c r="BK32" s="55">
        <f t="shared" si="31"/>
        <v>0</v>
      </c>
      <c r="BL32" s="15">
        <v>1</v>
      </c>
      <c r="BM32" s="55">
        <f t="shared" si="32"/>
        <v>0</v>
      </c>
      <c r="BN32" s="15">
        <v>3</v>
      </c>
      <c r="BO32" s="55">
        <f t="shared" si="33"/>
        <v>0</v>
      </c>
      <c r="BP32" s="15">
        <v>2</v>
      </c>
      <c r="BQ32" s="54">
        <f t="shared" si="34"/>
        <v>0</v>
      </c>
      <c r="BR32" s="15">
        <v>2</v>
      </c>
      <c r="BS32" s="69">
        <f t="shared" si="35"/>
        <v>0</v>
      </c>
      <c r="BT32" s="18">
        <v>2</v>
      </c>
      <c r="BU32" s="69">
        <f t="shared" si="49"/>
        <v>0</v>
      </c>
      <c r="BV32" s="18"/>
      <c r="BW32" s="69">
        <f t="shared" si="50"/>
        <v>0</v>
      </c>
      <c r="BX32" s="19"/>
      <c r="BY32" s="56">
        <f t="shared" si="51"/>
        <v>0</v>
      </c>
      <c r="BZ32" s="70"/>
      <c r="CA32" s="69">
        <f t="shared" si="36"/>
        <v>0</v>
      </c>
      <c r="CB32" s="70"/>
      <c r="CC32" s="69">
        <f t="shared" si="52"/>
        <v>0</v>
      </c>
      <c r="CD32" s="70">
        <v>1</v>
      </c>
      <c r="CE32" s="56">
        <f t="shared" si="37"/>
        <v>0</v>
      </c>
      <c r="CF32" s="70"/>
      <c r="CG32" s="56">
        <f t="shared" si="38"/>
        <v>0</v>
      </c>
      <c r="CH32" s="70"/>
      <c r="CI32" s="56">
        <f t="shared" si="39"/>
        <v>0</v>
      </c>
      <c r="CJ32" s="70">
        <v>1</v>
      </c>
      <c r="CK32" s="56">
        <f t="shared" si="39"/>
        <v>0</v>
      </c>
      <c r="CL32" s="19"/>
      <c r="CM32" s="55">
        <f t="shared" si="40"/>
        <v>0</v>
      </c>
      <c r="CN32" s="15">
        <v>5</v>
      </c>
      <c r="CO32" s="55">
        <f t="shared" si="41"/>
        <v>0</v>
      </c>
      <c r="CP32" s="18">
        <v>4</v>
      </c>
      <c r="CQ32" s="54">
        <f t="shared" si="42"/>
        <v>0</v>
      </c>
      <c r="CR32" s="18">
        <f>2</f>
        <v>2</v>
      </c>
      <c r="CS32" s="54">
        <f t="shared" si="43"/>
        <v>0</v>
      </c>
      <c r="CT32" s="20"/>
      <c r="CU32" s="54">
        <f t="shared" si="44"/>
        <v>0</v>
      </c>
      <c r="CV32" s="73"/>
      <c r="CW32" s="54">
        <f t="shared" si="45"/>
        <v>0</v>
      </c>
      <c r="CX32" s="18">
        <f>2+1</f>
        <v>3</v>
      </c>
      <c r="CY32" s="54">
        <f t="shared" si="46"/>
        <v>0</v>
      </c>
      <c r="CZ32" s="18">
        <f>3+1</f>
        <v>4</v>
      </c>
      <c r="DA32" s="54">
        <f t="shared" si="47"/>
        <v>0</v>
      </c>
      <c r="DB32" s="18"/>
      <c r="DC32" s="54">
        <f t="shared" si="48"/>
        <v>0</v>
      </c>
      <c r="DD32" s="60"/>
    </row>
    <row r="33" spans="1:108" s="61" customFormat="1" ht="14.25" hidden="1" customHeight="1">
      <c r="A33" s="49" t="s">
        <v>32</v>
      </c>
      <c r="B33" s="68"/>
      <c r="C33" s="14" t="s">
        <v>50</v>
      </c>
      <c r="D33" s="53">
        <f t="shared" si="2"/>
        <v>0</v>
      </c>
      <c r="E33" s="54">
        <f t="shared" si="2"/>
        <v>0</v>
      </c>
      <c r="F33" s="120">
        <f t="shared" si="3"/>
        <v>0</v>
      </c>
      <c r="G33" s="121"/>
      <c r="H33" s="15"/>
      <c r="I33" s="55">
        <f t="shared" si="4"/>
        <v>0</v>
      </c>
      <c r="J33" s="15"/>
      <c r="K33" s="55">
        <f t="shared" si="5"/>
        <v>0</v>
      </c>
      <c r="L33" s="15"/>
      <c r="M33" s="55">
        <f t="shared" si="6"/>
        <v>0</v>
      </c>
      <c r="N33" s="15"/>
      <c r="O33" s="55">
        <f t="shared" si="7"/>
        <v>0</v>
      </c>
      <c r="P33" s="15"/>
      <c r="Q33" s="55">
        <f t="shared" si="8"/>
        <v>0</v>
      </c>
      <c r="R33" s="15"/>
      <c r="S33" s="55">
        <f t="shared" si="9"/>
        <v>0</v>
      </c>
      <c r="T33" s="15"/>
      <c r="U33" s="55">
        <f t="shared" si="10"/>
        <v>0</v>
      </c>
      <c r="V33" s="15"/>
      <c r="W33" s="55">
        <f t="shared" si="11"/>
        <v>0</v>
      </c>
      <c r="X33" s="15"/>
      <c r="Y33" s="55">
        <f t="shared" si="12"/>
        <v>0</v>
      </c>
      <c r="Z33" s="17"/>
      <c r="AA33" s="54">
        <f t="shared" si="13"/>
        <v>0</v>
      </c>
      <c r="AB33" s="15"/>
      <c r="AC33" s="55">
        <f t="shared" si="14"/>
        <v>0</v>
      </c>
      <c r="AD33" s="15"/>
      <c r="AE33" s="55">
        <f t="shared" si="15"/>
        <v>0</v>
      </c>
      <c r="AF33" s="15"/>
      <c r="AG33" s="55">
        <f t="shared" si="16"/>
        <v>0</v>
      </c>
      <c r="AH33" s="15"/>
      <c r="AI33" s="55">
        <f t="shared" si="17"/>
        <v>0</v>
      </c>
      <c r="AJ33" s="15"/>
      <c r="AK33" s="55">
        <f t="shared" si="18"/>
        <v>0</v>
      </c>
      <c r="AL33" s="15"/>
      <c r="AM33" s="55">
        <f t="shared" si="19"/>
        <v>0</v>
      </c>
      <c r="AN33" s="15"/>
      <c r="AO33" s="55">
        <f t="shared" si="20"/>
        <v>0</v>
      </c>
      <c r="AP33" s="15"/>
      <c r="AQ33" s="55">
        <f t="shared" si="21"/>
        <v>0</v>
      </c>
      <c r="AR33" s="15"/>
      <c r="AS33" s="55">
        <f t="shared" si="22"/>
        <v>0</v>
      </c>
      <c r="AT33" s="17"/>
      <c r="AU33" s="54">
        <f t="shared" si="23"/>
        <v>0</v>
      </c>
      <c r="AV33" s="18"/>
      <c r="AW33" s="56">
        <f t="shared" si="24"/>
        <v>0</v>
      </c>
      <c r="AX33" s="18"/>
      <c r="AY33" s="56">
        <f t="shared" si="25"/>
        <v>0</v>
      </c>
      <c r="AZ33" s="19"/>
      <c r="BA33" s="69">
        <f t="shared" si="26"/>
        <v>0</v>
      </c>
      <c r="BB33" s="15"/>
      <c r="BC33" s="55">
        <f t="shared" si="27"/>
        <v>0</v>
      </c>
      <c r="BD33" s="17"/>
      <c r="BE33" s="54">
        <f t="shared" si="28"/>
        <v>0</v>
      </c>
      <c r="BF33" s="15"/>
      <c r="BG33" s="55">
        <f t="shared" si="29"/>
        <v>0</v>
      </c>
      <c r="BH33" s="15"/>
      <c r="BI33" s="55">
        <f t="shared" si="30"/>
        <v>0</v>
      </c>
      <c r="BJ33" s="15"/>
      <c r="BK33" s="55">
        <f t="shared" si="31"/>
        <v>0</v>
      </c>
      <c r="BL33" s="15"/>
      <c r="BM33" s="55">
        <f t="shared" si="32"/>
        <v>0</v>
      </c>
      <c r="BN33" s="15"/>
      <c r="BO33" s="55">
        <f t="shared" si="33"/>
        <v>0</v>
      </c>
      <c r="BP33" s="15"/>
      <c r="BQ33" s="54">
        <f t="shared" si="34"/>
        <v>0</v>
      </c>
      <c r="BR33" s="15"/>
      <c r="BS33" s="69">
        <f t="shared" si="35"/>
        <v>0</v>
      </c>
      <c r="BT33" s="18"/>
      <c r="BU33" s="69">
        <f t="shared" si="49"/>
        <v>0</v>
      </c>
      <c r="BV33" s="18"/>
      <c r="BW33" s="69">
        <f t="shared" si="50"/>
        <v>0</v>
      </c>
      <c r="BX33" s="18"/>
      <c r="BY33" s="56">
        <f t="shared" si="51"/>
        <v>0</v>
      </c>
      <c r="BZ33" s="70"/>
      <c r="CA33" s="69">
        <f t="shared" si="36"/>
        <v>0</v>
      </c>
      <c r="CB33" s="70"/>
      <c r="CC33" s="69">
        <f t="shared" si="52"/>
        <v>0</v>
      </c>
      <c r="CD33" s="70"/>
      <c r="CE33" s="56">
        <f t="shared" si="37"/>
        <v>0</v>
      </c>
      <c r="CF33" s="70"/>
      <c r="CG33" s="56">
        <f t="shared" si="38"/>
        <v>0</v>
      </c>
      <c r="CH33" s="70"/>
      <c r="CI33" s="56">
        <f t="shared" si="39"/>
        <v>0</v>
      </c>
      <c r="CJ33" s="70"/>
      <c r="CK33" s="56">
        <f t="shared" si="39"/>
        <v>0</v>
      </c>
      <c r="CL33" s="18"/>
      <c r="CM33" s="55">
        <f t="shared" si="40"/>
        <v>0</v>
      </c>
      <c r="CN33" s="18"/>
      <c r="CO33" s="55">
        <f t="shared" si="41"/>
        <v>0</v>
      </c>
      <c r="CP33" s="18"/>
      <c r="CQ33" s="54">
        <f t="shared" si="42"/>
        <v>0</v>
      </c>
      <c r="CR33" s="18"/>
      <c r="CS33" s="54">
        <f t="shared" si="43"/>
        <v>0</v>
      </c>
      <c r="CT33" s="20"/>
      <c r="CU33" s="54">
        <f t="shared" si="44"/>
        <v>0</v>
      </c>
      <c r="CV33" s="20"/>
      <c r="CW33" s="54">
        <f t="shared" si="45"/>
        <v>0</v>
      </c>
      <c r="CX33" s="18"/>
      <c r="CY33" s="54">
        <f t="shared" si="46"/>
        <v>0</v>
      </c>
      <c r="CZ33" s="18"/>
      <c r="DA33" s="54">
        <f t="shared" si="47"/>
        <v>0</v>
      </c>
      <c r="DB33" s="18"/>
      <c r="DC33" s="54">
        <f t="shared" si="48"/>
        <v>0</v>
      </c>
      <c r="DD33" s="60"/>
    </row>
    <row r="34" spans="1:108" s="61" customFormat="1" ht="14.25" hidden="1" customHeight="1">
      <c r="A34" s="49" t="s">
        <v>120</v>
      </c>
      <c r="B34" s="68"/>
      <c r="C34" s="14" t="s">
        <v>50</v>
      </c>
      <c r="D34" s="53">
        <f t="shared" si="2"/>
        <v>0</v>
      </c>
      <c r="E34" s="54">
        <f t="shared" si="2"/>
        <v>0</v>
      </c>
      <c r="F34" s="120">
        <f t="shared" si="3"/>
        <v>0</v>
      </c>
      <c r="G34" s="121"/>
      <c r="H34" s="15"/>
      <c r="I34" s="55">
        <f t="shared" si="4"/>
        <v>0</v>
      </c>
      <c r="J34" s="15"/>
      <c r="K34" s="55">
        <f t="shared" si="5"/>
        <v>0</v>
      </c>
      <c r="L34" s="15"/>
      <c r="M34" s="55">
        <f t="shared" si="6"/>
        <v>0</v>
      </c>
      <c r="N34" s="15"/>
      <c r="O34" s="55">
        <f t="shared" si="7"/>
        <v>0</v>
      </c>
      <c r="P34" s="15"/>
      <c r="Q34" s="55">
        <f t="shared" si="8"/>
        <v>0</v>
      </c>
      <c r="R34" s="15"/>
      <c r="S34" s="55">
        <f t="shared" si="9"/>
        <v>0</v>
      </c>
      <c r="T34" s="15"/>
      <c r="U34" s="55">
        <f t="shared" si="10"/>
        <v>0</v>
      </c>
      <c r="V34" s="15"/>
      <c r="W34" s="55">
        <f t="shared" si="11"/>
        <v>0</v>
      </c>
      <c r="X34" s="15"/>
      <c r="Y34" s="55">
        <f t="shared" si="12"/>
        <v>0</v>
      </c>
      <c r="Z34" s="17"/>
      <c r="AA34" s="54">
        <f t="shared" si="13"/>
        <v>0</v>
      </c>
      <c r="AB34" s="15"/>
      <c r="AC34" s="55">
        <f t="shared" si="14"/>
        <v>0</v>
      </c>
      <c r="AD34" s="15"/>
      <c r="AE34" s="55">
        <f t="shared" si="15"/>
        <v>0</v>
      </c>
      <c r="AF34" s="15"/>
      <c r="AG34" s="55">
        <f t="shared" si="16"/>
        <v>0</v>
      </c>
      <c r="AH34" s="15"/>
      <c r="AI34" s="55">
        <f t="shared" si="17"/>
        <v>0</v>
      </c>
      <c r="AJ34" s="15"/>
      <c r="AK34" s="55">
        <f t="shared" si="18"/>
        <v>0</v>
      </c>
      <c r="AL34" s="15"/>
      <c r="AM34" s="55">
        <f t="shared" si="19"/>
        <v>0</v>
      </c>
      <c r="AN34" s="15"/>
      <c r="AO34" s="55">
        <f t="shared" si="20"/>
        <v>0</v>
      </c>
      <c r="AP34" s="15"/>
      <c r="AQ34" s="55">
        <f t="shared" si="21"/>
        <v>0</v>
      </c>
      <c r="AR34" s="15"/>
      <c r="AS34" s="55">
        <f t="shared" si="22"/>
        <v>0</v>
      </c>
      <c r="AT34" s="17"/>
      <c r="AU34" s="54">
        <f t="shared" si="23"/>
        <v>0</v>
      </c>
      <c r="AV34" s="18"/>
      <c r="AW34" s="56">
        <f t="shared" si="24"/>
        <v>0</v>
      </c>
      <c r="AX34" s="18"/>
      <c r="AY34" s="56">
        <f t="shared" si="25"/>
        <v>0</v>
      </c>
      <c r="AZ34" s="19"/>
      <c r="BA34" s="69">
        <f t="shared" si="26"/>
        <v>0</v>
      </c>
      <c r="BB34" s="15"/>
      <c r="BC34" s="55">
        <f t="shared" si="27"/>
        <v>0</v>
      </c>
      <c r="BD34" s="17"/>
      <c r="BE34" s="54">
        <f t="shared" si="28"/>
        <v>0</v>
      </c>
      <c r="BF34" s="15"/>
      <c r="BG34" s="55">
        <f t="shared" si="29"/>
        <v>0</v>
      </c>
      <c r="BH34" s="15"/>
      <c r="BI34" s="55">
        <f t="shared" si="30"/>
        <v>0</v>
      </c>
      <c r="BJ34" s="15"/>
      <c r="BK34" s="55">
        <f t="shared" si="31"/>
        <v>0</v>
      </c>
      <c r="BL34" s="15"/>
      <c r="BM34" s="55">
        <f t="shared" si="32"/>
        <v>0</v>
      </c>
      <c r="BN34" s="15"/>
      <c r="BO34" s="55">
        <f t="shared" si="33"/>
        <v>0</v>
      </c>
      <c r="BP34" s="15"/>
      <c r="BQ34" s="54">
        <f t="shared" si="34"/>
        <v>0</v>
      </c>
      <c r="BR34" s="15"/>
      <c r="BS34" s="69">
        <f t="shared" si="35"/>
        <v>0</v>
      </c>
      <c r="BT34" s="18"/>
      <c r="BU34" s="69">
        <f t="shared" si="49"/>
        <v>0</v>
      </c>
      <c r="BV34" s="18"/>
      <c r="BW34" s="69">
        <f t="shared" si="50"/>
        <v>0</v>
      </c>
      <c r="BX34" s="18"/>
      <c r="BY34" s="56">
        <f t="shared" si="51"/>
        <v>0</v>
      </c>
      <c r="BZ34" s="70"/>
      <c r="CA34" s="69">
        <f t="shared" si="36"/>
        <v>0</v>
      </c>
      <c r="CB34" s="70"/>
      <c r="CC34" s="69">
        <f t="shared" si="52"/>
        <v>0</v>
      </c>
      <c r="CD34" s="70"/>
      <c r="CE34" s="56">
        <f t="shared" si="37"/>
        <v>0</v>
      </c>
      <c r="CF34" s="70"/>
      <c r="CG34" s="56">
        <f t="shared" si="38"/>
        <v>0</v>
      </c>
      <c r="CH34" s="70"/>
      <c r="CI34" s="56">
        <f t="shared" si="39"/>
        <v>0</v>
      </c>
      <c r="CJ34" s="70"/>
      <c r="CK34" s="56">
        <f t="shared" si="39"/>
        <v>0</v>
      </c>
      <c r="CL34" s="18"/>
      <c r="CM34" s="55">
        <f t="shared" si="40"/>
        <v>0</v>
      </c>
      <c r="CN34" s="18"/>
      <c r="CO34" s="55">
        <f t="shared" si="41"/>
        <v>0</v>
      </c>
      <c r="CP34" s="18"/>
      <c r="CQ34" s="54">
        <f t="shared" si="42"/>
        <v>0</v>
      </c>
      <c r="CR34" s="18"/>
      <c r="CS34" s="54">
        <f t="shared" si="43"/>
        <v>0</v>
      </c>
      <c r="CT34" s="20"/>
      <c r="CU34" s="54">
        <f t="shared" si="44"/>
        <v>0</v>
      </c>
      <c r="CV34" s="20"/>
      <c r="CW34" s="54">
        <f t="shared" si="45"/>
        <v>0</v>
      </c>
      <c r="CX34" s="18"/>
      <c r="CY34" s="54">
        <f t="shared" si="46"/>
        <v>0</v>
      </c>
      <c r="CZ34" s="18"/>
      <c r="DA34" s="54">
        <f t="shared" si="47"/>
        <v>0</v>
      </c>
      <c r="DB34" s="18"/>
      <c r="DC34" s="54">
        <f t="shared" si="48"/>
        <v>0</v>
      </c>
      <c r="DD34" s="60"/>
    </row>
    <row r="35" spans="1:108" s="61" customFormat="1" ht="14.25" hidden="1" customHeight="1">
      <c r="A35" s="49" t="s">
        <v>33</v>
      </c>
      <c r="B35" s="68"/>
      <c r="C35" s="14" t="s">
        <v>50</v>
      </c>
      <c r="D35" s="53">
        <f t="shared" si="2"/>
        <v>0</v>
      </c>
      <c r="E35" s="54">
        <f t="shared" si="2"/>
        <v>0</v>
      </c>
      <c r="F35" s="120">
        <f t="shared" si="3"/>
        <v>0</v>
      </c>
      <c r="G35" s="121"/>
      <c r="H35" s="15"/>
      <c r="I35" s="55">
        <f t="shared" si="4"/>
        <v>0</v>
      </c>
      <c r="J35" s="15"/>
      <c r="K35" s="55">
        <f t="shared" si="5"/>
        <v>0</v>
      </c>
      <c r="L35" s="15"/>
      <c r="M35" s="55">
        <f t="shared" si="6"/>
        <v>0</v>
      </c>
      <c r="N35" s="15"/>
      <c r="O35" s="55">
        <f t="shared" si="7"/>
        <v>0</v>
      </c>
      <c r="P35" s="15"/>
      <c r="Q35" s="55">
        <f t="shared" si="8"/>
        <v>0</v>
      </c>
      <c r="R35" s="15"/>
      <c r="S35" s="55">
        <f t="shared" si="9"/>
        <v>0</v>
      </c>
      <c r="T35" s="15"/>
      <c r="U35" s="55">
        <f t="shared" si="10"/>
        <v>0</v>
      </c>
      <c r="V35" s="15"/>
      <c r="W35" s="55">
        <f t="shared" si="11"/>
        <v>0</v>
      </c>
      <c r="X35" s="15"/>
      <c r="Y35" s="55">
        <f t="shared" si="12"/>
        <v>0</v>
      </c>
      <c r="Z35" s="17"/>
      <c r="AA35" s="54">
        <f t="shared" si="13"/>
        <v>0</v>
      </c>
      <c r="AB35" s="15"/>
      <c r="AC35" s="55">
        <f t="shared" si="14"/>
        <v>0</v>
      </c>
      <c r="AD35" s="15"/>
      <c r="AE35" s="55">
        <f t="shared" si="15"/>
        <v>0</v>
      </c>
      <c r="AF35" s="15"/>
      <c r="AG35" s="55">
        <f t="shared" si="16"/>
        <v>0</v>
      </c>
      <c r="AH35" s="15"/>
      <c r="AI35" s="55">
        <f t="shared" si="17"/>
        <v>0</v>
      </c>
      <c r="AJ35" s="15"/>
      <c r="AK35" s="55">
        <f t="shared" si="18"/>
        <v>0</v>
      </c>
      <c r="AL35" s="15"/>
      <c r="AM35" s="55">
        <f t="shared" si="19"/>
        <v>0</v>
      </c>
      <c r="AN35" s="15"/>
      <c r="AO35" s="55">
        <f t="shared" si="20"/>
        <v>0</v>
      </c>
      <c r="AP35" s="15"/>
      <c r="AQ35" s="55">
        <f t="shared" si="21"/>
        <v>0</v>
      </c>
      <c r="AR35" s="15"/>
      <c r="AS35" s="55">
        <f t="shared" si="22"/>
        <v>0</v>
      </c>
      <c r="AT35" s="17"/>
      <c r="AU35" s="54">
        <f t="shared" si="23"/>
        <v>0</v>
      </c>
      <c r="AV35" s="18"/>
      <c r="AW35" s="56">
        <f t="shared" si="24"/>
        <v>0</v>
      </c>
      <c r="AX35" s="18"/>
      <c r="AY35" s="56">
        <f t="shared" si="25"/>
        <v>0</v>
      </c>
      <c r="AZ35" s="19"/>
      <c r="BA35" s="69">
        <f t="shared" si="26"/>
        <v>0</v>
      </c>
      <c r="BB35" s="15"/>
      <c r="BC35" s="55">
        <f t="shared" si="27"/>
        <v>0</v>
      </c>
      <c r="BD35" s="17"/>
      <c r="BE35" s="54">
        <f t="shared" si="28"/>
        <v>0</v>
      </c>
      <c r="BF35" s="15"/>
      <c r="BG35" s="55">
        <f t="shared" si="29"/>
        <v>0</v>
      </c>
      <c r="BH35" s="15"/>
      <c r="BI35" s="55">
        <f t="shared" si="30"/>
        <v>0</v>
      </c>
      <c r="BJ35" s="15"/>
      <c r="BK35" s="55">
        <f t="shared" si="31"/>
        <v>0</v>
      </c>
      <c r="BL35" s="15"/>
      <c r="BM35" s="55">
        <f t="shared" si="32"/>
        <v>0</v>
      </c>
      <c r="BN35" s="15"/>
      <c r="BO35" s="55">
        <f t="shared" si="33"/>
        <v>0</v>
      </c>
      <c r="BP35" s="15"/>
      <c r="BQ35" s="54">
        <f t="shared" si="34"/>
        <v>0</v>
      </c>
      <c r="BR35" s="15"/>
      <c r="BS35" s="69">
        <f t="shared" si="35"/>
        <v>0</v>
      </c>
      <c r="BT35" s="18"/>
      <c r="BU35" s="69">
        <f t="shared" si="49"/>
        <v>0</v>
      </c>
      <c r="BV35" s="18"/>
      <c r="BW35" s="69">
        <f t="shared" si="50"/>
        <v>0</v>
      </c>
      <c r="BX35" s="18"/>
      <c r="BY35" s="56">
        <f t="shared" si="51"/>
        <v>0</v>
      </c>
      <c r="BZ35" s="18"/>
      <c r="CA35" s="69">
        <f t="shared" si="36"/>
        <v>0</v>
      </c>
      <c r="CB35" s="18"/>
      <c r="CC35" s="69">
        <f t="shared" si="52"/>
        <v>0</v>
      </c>
      <c r="CD35" s="18"/>
      <c r="CE35" s="56">
        <f t="shared" si="37"/>
        <v>0</v>
      </c>
      <c r="CF35" s="18"/>
      <c r="CG35" s="56">
        <f t="shared" si="38"/>
        <v>0</v>
      </c>
      <c r="CH35" s="18"/>
      <c r="CI35" s="56">
        <f t="shared" si="39"/>
        <v>0</v>
      </c>
      <c r="CJ35" s="18"/>
      <c r="CK35" s="56">
        <f t="shared" si="39"/>
        <v>0</v>
      </c>
      <c r="CL35" s="18"/>
      <c r="CM35" s="55">
        <f t="shared" si="40"/>
        <v>0</v>
      </c>
      <c r="CN35" s="18"/>
      <c r="CO35" s="55">
        <f t="shared" si="41"/>
        <v>0</v>
      </c>
      <c r="CP35" s="18"/>
      <c r="CQ35" s="54">
        <f t="shared" si="42"/>
        <v>0</v>
      </c>
      <c r="CR35" s="18"/>
      <c r="CS35" s="54">
        <f t="shared" si="43"/>
        <v>0</v>
      </c>
      <c r="CT35" s="20"/>
      <c r="CU35" s="54">
        <f t="shared" si="44"/>
        <v>0</v>
      </c>
      <c r="CV35" s="20"/>
      <c r="CW35" s="54">
        <f t="shared" si="45"/>
        <v>0</v>
      </c>
      <c r="CX35" s="18"/>
      <c r="CY35" s="54">
        <f t="shared" si="46"/>
        <v>0</v>
      </c>
      <c r="CZ35" s="18"/>
      <c r="DA35" s="54">
        <f t="shared" si="47"/>
        <v>0</v>
      </c>
      <c r="DB35" s="18"/>
      <c r="DC35" s="54">
        <f t="shared" si="48"/>
        <v>0</v>
      </c>
      <c r="DD35" s="60"/>
    </row>
    <row r="36" spans="1:108" s="61" customFormat="1" ht="49.5" customHeight="1">
      <c r="A36" s="59" t="s">
        <v>154</v>
      </c>
      <c r="B36" s="92"/>
      <c r="C36" s="58"/>
      <c r="D36" s="94">
        <f>SUM(D37)</f>
        <v>191.9</v>
      </c>
      <c r="E36" s="95">
        <f>SUM(E37)</f>
        <v>0</v>
      </c>
      <c r="F36" s="121"/>
      <c r="G36" s="122"/>
      <c r="H36" s="97"/>
      <c r="I36" s="98"/>
      <c r="J36" s="97"/>
      <c r="K36" s="98"/>
      <c r="L36" s="97"/>
      <c r="M36" s="98"/>
      <c r="N36" s="97"/>
      <c r="O36" s="98"/>
      <c r="P36" s="97"/>
      <c r="Q36" s="98"/>
      <c r="R36" s="97"/>
      <c r="S36" s="98"/>
      <c r="T36" s="97"/>
      <c r="U36" s="98"/>
      <c r="V36" s="97"/>
      <c r="W36" s="98"/>
      <c r="X36" s="97"/>
      <c r="Y36" s="114"/>
      <c r="Z36" s="99"/>
      <c r="AA36" s="96"/>
      <c r="AB36" s="97"/>
      <c r="AC36" s="98"/>
      <c r="AD36" s="97"/>
      <c r="AE36" s="98"/>
      <c r="AF36" s="97"/>
      <c r="AG36" s="98"/>
      <c r="AH36" s="97"/>
      <c r="AI36" s="98"/>
      <c r="AJ36" s="97"/>
      <c r="AK36" s="98"/>
      <c r="AL36" s="97"/>
      <c r="AM36" s="98"/>
      <c r="AN36" s="97"/>
      <c r="AO36" s="98"/>
      <c r="AP36" s="97"/>
      <c r="AQ36" s="98"/>
      <c r="AR36" s="97"/>
      <c r="AS36" s="98"/>
      <c r="AT36" s="99"/>
      <c r="AU36" s="96"/>
      <c r="AV36" s="100"/>
      <c r="AW36" s="101"/>
      <c r="AX36" s="100"/>
      <c r="AY36" s="101"/>
      <c r="AZ36" s="102"/>
      <c r="BA36" s="103"/>
      <c r="BB36" s="97"/>
      <c r="BC36" s="98"/>
      <c r="BD36" s="99"/>
      <c r="BE36" s="96"/>
      <c r="BF36" s="97"/>
      <c r="BG36" s="98"/>
      <c r="BH36" s="97"/>
      <c r="BI36" s="98"/>
      <c r="BJ36" s="97"/>
      <c r="BK36" s="98"/>
      <c r="BL36" s="97"/>
      <c r="BM36" s="98"/>
      <c r="BN36" s="97"/>
      <c r="BO36" s="98"/>
      <c r="BP36" s="97"/>
      <c r="BQ36" s="96"/>
      <c r="BR36" s="97"/>
      <c r="BS36" s="103"/>
      <c r="BT36" s="100"/>
      <c r="BU36" s="103"/>
      <c r="BV36" s="100"/>
      <c r="BW36" s="103"/>
      <c r="BX36" s="100"/>
      <c r="BY36" s="101"/>
      <c r="BZ36" s="100"/>
      <c r="CA36" s="103"/>
      <c r="CB36" s="100"/>
      <c r="CC36" s="103"/>
      <c r="CD36" s="100"/>
      <c r="CE36" s="101"/>
      <c r="CF36" s="100"/>
      <c r="CG36" s="101"/>
      <c r="CH36" s="100"/>
      <c r="CI36" s="101"/>
      <c r="CJ36" s="100"/>
      <c r="CK36" s="101"/>
      <c r="CL36" s="100"/>
      <c r="CM36" s="98"/>
      <c r="CN36" s="100"/>
      <c r="CO36" s="98"/>
      <c r="CP36" s="100"/>
      <c r="CQ36" s="96"/>
      <c r="CR36" s="100"/>
      <c r="CS36" s="96"/>
      <c r="CT36" s="104"/>
      <c r="CU36" s="96"/>
      <c r="CV36" s="104"/>
      <c r="CW36" s="96"/>
      <c r="CX36" s="100"/>
      <c r="CY36" s="96"/>
      <c r="CZ36" s="100"/>
      <c r="DA36" s="96"/>
      <c r="DB36" s="100"/>
      <c r="DC36" s="96"/>
      <c r="DD36" s="60"/>
    </row>
    <row r="37" spans="1:108" s="61" customFormat="1" ht="17.25" customHeight="1">
      <c r="A37" s="49" t="s">
        <v>34</v>
      </c>
      <c r="B37" s="68"/>
      <c r="C37" s="14" t="s">
        <v>50</v>
      </c>
      <c r="D37" s="53">
        <f>H37+J37+L37+N37+P37+R37+T37+V37+X37+Z37+AB37+AD37+AF37+AH37+AJ37+AL37+AN37+AP37+AR37+AT37+AV37+AX37+AZ37+BB37+BD37+BF37+BH37+BJ37+BL37+BN37+BP37+BR37+BT37+BV37+BX37+BZ37+CB37+CD37++CF37+CH37+CJ37+CL37+CN37+CP37+CR37+CT37+CV37+CX37+CZ37+DB37</f>
        <v>191.9</v>
      </c>
      <c r="E37" s="54">
        <f>I37+K37+M37+O37+Q37+S37+U37+W37+Y37+AA37+AC37+AE37+AG37+AI37+AK37+AM37+AO37+AQ37+AS37+AU37+AW37+AY37+BA37+BC37+BE37+BG37+BI37+BK37+BM37+BO37+BQ37+BS37+BU37+BW37+BY37+CA37+CC37+CE37++CG37+CI37+CK37+CM37+CO37+CQ37+CS37+CU37+CW37+CY37+DA37+DC37</f>
        <v>0</v>
      </c>
      <c r="F37" s="120">
        <f>ROUND((G37*D37),2)</f>
        <v>11705.9</v>
      </c>
      <c r="G37" s="121">
        <v>61</v>
      </c>
      <c r="H37" s="15">
        <v>7</v>
      </c>
      <c r="I37" s="55">
        <f>ROUND(($B37*H37),2)</f>
        <v>0</v>
      </c>
      <c r="J37" s="15">
        <v>8</v>
      </c>
      <c r="K37" s="55">
        <f>ROUND(($B37*J37),2)</f>
        <v>0</v>
      </c>
      <c r="L37" s="15">
        <v>10</v>
      </c>
      <c r="M37" s="55">
        <f>ROUND(($B37*L37),2)</f>
        <v>0</v>
      </c>
      <c r="N37" s="15">
        <v>10</v>
      </c>
      <c r="O37" s="55">
        <f>ROUND(($B37*N37),2)</f>
        <v>0</v>
      </c>
      <c r="P37" s="15">
        <v>6</v>
      </c>
      <c r="Q37" s="55">
        <f>ROUND(($B37*P37),2)</f>
        <v>0</v>
      </c>
      <c r="R37" s="15"/>
      <c r="S37" s="55">
        <f>ROUND(($B37*R37),2)</f>
        <v>0</v>
      </c>
      <c r="T37" s="15"/>
      <c r="U37" s="55">
        <f>ROUND(($B37*T37),2)</f>
        <v>0</v>
      </c>
      <c r="V37" s="15">
        <v>20</v>
      </c>
      <c r="W37" s="55">
        <f>ROUND(($B37*V37),2)</f>
        <v>0</v>
      </c>
      <c r="X37" s="15"/>
      <c r="Y37" s="55">
        <f t="shared" si="12"/>
        <v>0</v>
      </c>
      <c r="Z37" s="17">
        <v>3</v>
      </c>
      <c r="AA37" s="54">
        <f>ROUND(($B37*Z37),2)</f>
        <v>0</v>
      </c>
      <c r="AB37" s="15">
        <v>1</v>
      </c>
      <c r="AC37" s="55">
        <f>ROUND(($B37*AB37),2)</f>
        <v>0</v>
      </c>
      <c r="AD37" s="15"/>
      <c r="AE37" s="55">
        <f>ROUND(($B37*AD37),2)</f>
        <v>0</v>
      </c>
      <c r="AF37" s="15">
        <v>2</v>
      </c>
      <c r="AG37" s="55">
        <f>ROUND(($B37*AF37),2)</f>
        <v>0</v>
      </c>
      <c r="AH37" s="15"/>
      <c r="AI37" s="55">
        <f>ROUND(($B37*AH37),2)</f>
        <v>0</v>
      </c>
      <c r="AJ37" s="15"/>
      <c r="AK37" s="55">
        <f>ROUND(($B37*AJ37),2)</f>
        <v>0</v>
      </c>
      <c r="AL37" s="73">
        <v>1.7</v>
      </c>
      <c r="AM37" s="55">
        <f>ROUND(($B37*AL37),2)</f>
        <v>0</v>
      </c>
      <c r="AN37" s="15"/>
      <c r="AO37" s="55">
        <f>ROUND(($B37*AN37),2)</f>
        <v>0</v>
      </c>
      <c r="AP37" s="15">
        <v>3</v>
      </c>
      <c r="AQ37" s="55">
        <f>ROUND(($B37*AP37),2)</f>
        <v>0</v>
      </c>
      <c r="AR37" s="15">
        <v>1</v>
      </c>
      <c r="AS37" s="55">
        <f>ROUND(($B37*AR37),2)</f>
        <v>0</v>
      </c>
      <c r="AT37" s="17">
        <v>1</v>
      </c>
      <c r="AU37" s="54">
        <f>ROUND(($B37*AT37),2)</f>
        <v>0</v>
      </c>
      <c r="AV37" s="19">
        <v>3.2</v>
      </c>
      <c r="AW37" s="56">
        <f>ROUND(($B37*AV37),2)</f>
        <v>0</v>
      </c>
      <c r="AX37" s="19"/>
      <c r="AY37" s="56">
        <f>ROUND(($B37*AX37),2)</f>
        <v>0</v>
      </c>
      <c r="AZ37" s="19">
        <f>4+3</f>
        <v>7</v>
      </c>
      <c r="BA37" s="69">
        <f>ROUND(($B37*AZ37),2)</f>
        <v>0</v>
      </c>
      <c r="BB37" s="15"/>
      <c r="BC37" s="55">
        <f>ROUND(($B37*BB37),2)</f>
        <v>0</v>
      </c>
      <c r="BD37" s="21">
        <v>2</v>
      </c>
      <c r="BE37" s="54">
        <f>ROUND(($B37*BD37),2)</f>
        <v>0</v>
      </c>
      <c r="BF37" s="15">
        <v>4</v>
      </c>
      <c r="BG37" s="55">
        <f>ROUND(($B37*BF37),2)</f>
        <v>0</v>
      </c>
      <c r="BH37" s="15"/>
      <c r="BI37" s="55">
        <f>ROUND(($B37*BH37),2)</f>
        <v>0</v>
      </c>
      <c r="BJ37" s="15"/>
      <c r="BK37" s="55">
        <f>ROUND(($B37*BJ37),2)</f>
        <v>0</v>
      </c>
      <c r="BL37" s="15">
        <v>2</v>
      </c>
      <c r="BM37" s="55">
        <f>ROUND(($B37*BL37),2)</f>
        <v>0</v>
      </c>
      <c r="BN37" s="15">
        <v>5</v>
      </c>
      <c r="BO37" s="55">
        <f>ROUND(($B37*BN37),2)</f>
        <v>0</v>
      </c>
      <c r="BP37" s="15">
        <f>2+3</f>
        <v>5</v>
      </c>
      <c r="BQ37" s="54">
        <f t="shared" si="34"/>
        <v>0</v>
      </c>
      <c r="BR37" s="15">
        <f>1+3</f>
        <v>4</v>
      </c>
      <c r="BS37" s="69">
        <f>ROUND(($B37*BR37),2)</f>
        <v>0</v>
      </c>
      <c r="BT37" s="18">
        <v>3</v>
      </c>
      <c r="BU37" s="69">
        <f>ROUND(($B37*BT37),2)</f>
        <v>0</v>
      </c>
      <c r="BV37" s="18"/>
      <c r="BW37" s="69">
        <f>ROUND(($B37*BV37),2)</f>
        <v>0</v>
      </c>
      <c r="BX37" s="19">
        <v>1</v>
      </c>
      <c r="BY37" s="56">
        <f>ROUND(($B37*BX37),2)</f>
        <v>0</v>
      </c>
      <c r="BZ37" s="70">
        <f>8+39</f>
        <v>47</v>
      </c>
      <c r="CA37" s="69">
        <f>ROUND(($B37*BZ37),2)</f>
        <v>0</v>
      </c>
      <c r="CB37" s="70"/>
      <c r="CC37" s="69">
        <f>ROUND(($B37*CB37),2)</f>
        <v>0</v>
      </c>
      <c r="CD37" s="70">
        <v>1</v>
      </c>
      <c r="CE37" s="56">
        <f>ROUND(($B37*CD37),2)</f>
        <v>0</v>
      </c>
      <c r="CF37" s="70"/>
      <c r="CG37" s="56">
        <f>ROUND(($B37*CF37),2)</f>
        <v>0</v>
      </c>
      <c r="CH37" s="70"/>
      <c r="CI37" s="56">
        <f>ROUND(($B37*CH37),2)</f>
        <v>0</v>
      </c>
      <c r="CJ37" s="70">
        <v>2</v>
      </c>
      <c r="CK37" s="56">
        <f>ROUND(($B37*CJ37),2)</f>
        <v>0</v>
      </c>
      <c r="CL37" s="19">
        <v>8</v>
      </c>
      <c r="CM37" s="55">
        <f>ROUND(($B37*CL37),2)</f>
        <v>0</v>
      </c>
      <c r="CN37" s="15">
        <v>6</v>
      </c>
      <c r="CO37" s="55">
        <f>ROUND(($B37*CN37),2)</f>
        <v>0</v>
      </c>
      <c r="CP37" s="18">
        <v>8</v>
      </c>
      <c r="CQ37" s="54">
        <f>ROUND(($B37*CP37),2)</f>
        <v>0</v>
      </c>
      <c r="CR37" s="18">
        <v>3</v>
      </c>
      <c r="CS37" s="54">
        <f>ROUND(($B37*CR37),2)</f>
        <v>0</v>
      </c>
      <c r="CT37" s="20"/>
      <c r="CU37" s="54">
        <f>ROUND(($B37*CT37),2)</f>
        <v>0</v>
      </c>
      <c r="CV37" s="20"/>
      <c r="CW37" s="54">
        <f>ROUND(($B37*CV37),2)</f>
        <v>0</v>
      </c>
      <c r="CX37" s="18">
        <f>1+2</f>
        <v>3</v>
      </c>
      <c r="CY37" s="54">
        <f>ROUND(($B37*CX37),2)</f>
        <v>0</v>
      </c>
      <c r="CZ37" s="18">
        <f>2+2</f>
        <v>4</v>
      </c>
      <c r="DA37" s="54">
        <f>ROUND(($B37*CZ37),2)</f>
        <v>0</v>
      </c>
      <c r="DB37" s="18"/>
      <c r="DC37" s="54">
        <f>ROUND(($B37*DB37),2)</f>
        <v>0</v>
      </c>
      <c r="DD37" s="60"/>
    </row>
    <row r="38" spans="1:108" s="61" customFormat="1" ht="15.75" hidden="1">
      <c r="A38" s="59" t="s">
        <v>22</v>
      </c>
      <c r="B38" s="92"/>
      <c r="C38" s="58"/>
      <c r="D38" s="94">
        <f>SUM(D39)</f>
        <v>0</v>
      </c>
      <c r="E38" s="95">
        <f>SUM(E39)</f>
        <v>0</v>
      </c>
      <c r="F38" s="121"/>
      <c r="G38" s="122"/>
      <c r="H38" s="97"/>
      <c r="I38" s="98"/>
      <c r="J38" s="97"/>
      <c r="K38" s="98"/>
      <c r="L38" s="97"/>
      <c r="M38" s="98"/>
      <c r="N38" s="97"/>
      <c r="O38" s="98"/>
      <c r="P38" s="97"/>
      <c r="Q38" s="98"/>
      <c r="R38" s="97"/>
      <c r="S38" s="98"/>
      <c r="T38" s="97"/>
      <c r="U38" s="98"/>
      <c r="V38" s="97"/>
      <c r="W38" s="98"/>
      <c r="X38" s="97"/>
      <c r="Y38" s="98"/>
      <c r="Z38" s="99"/>
      <c r="AA38" s="96"/>
      <c r="AB38" s="97"/>
      <c r="AC38" s="98"/>
      <c r="AD38" s="97"/>
      <c r="AE38" s="98"/>
      <c r="AF38" s="97"/>
      <c r="AG38" s="98"/>
      <c r="AH38" s="97"/>
      <c r="AI38" s="98"/>
      <c r="AJ38" s="97"/>
      <c r="AK38" s="98"/>
      <c r="AL38" s="97"/>
      <c r="AM38" s="98"/>
      <c r="AN38" s="97"/>
      <c r="AO38" s="98"/>
      <c r="AP38" s="97"/>
      <c r="AQ38" s="98"/>
      <c r="AR38" s="97"/>
      <c r="AS38" s="98"/>
      <c r="AT38" s="99"/>
      <c r="AU38" s="96"/>
      <c r="AV38" s="100"/>
      <c r="AW38" s="101"/>
      <c r="AX38" s="100"/>
      <c r="AY38" s="101"/>
      <c r="AZ38" s="102"/>
      <c r="BA38" s="103"/>
      <c r="BB38" s="97"/>
      <c r="BC38" s="98"/>
      <c r="BD38" s="99"/>
      <c r="BE38" s="96"/>
      <c r="BF38" s="97"/>
      <c r="BG38" s="98"/>
      <c r="BH38" s="97"/>
      <c r="BI38" s="98"/>
      <c r="BJ38" s="97"/>
      <c r="BK38" s="98"/>
      <c r="BL38" s="97"/>
      <c r="BM38" s="98"/>
      <c r="BN38" s="97"/>
      <c r="BO38" s="98"/>
      <c r="BP38" s="97"/>
      <c r="BQ38" s="96"/>
      <c r="BR38" s="97"/>
      <c r="BS38" s="103"/>
      <c r="BT38" s="100"/>
      <c r="BU38" s="103"/>
      <c r="BV38" s="100"/>
      <c r="BW38" s="103"/>
      <c r="BX38" s="100"/>
      <c r="BY38" s="101"/>
      <c r="BZ38" s="100"/>
      <c r="CA38" s="103"/>
      <c r="CB38" s="100"/>
      <c r="CC38" s="103"/>
      <c r="CD38" s="100"/>
      <c r="CE38" s="101"/>
      <c r="CF38" s="100"/>
      <c r="CG38" s="101"/>
      <c r="CH38" s="100"/>
      <c r="CI38" s="101"/>
      <c r="CJ38" s="100"/>
      <c r="CK38" s="101"/>
      <c r="CL38" s="100"/>
      <c r="CM38" s="98"/>
      <c r="CN38" s="100"/>
      <c r="CO38" s="98"/>
      <c r="CP38" s="100"/>
      <c r="CQ38" s="96"/>
      <c r="CR38" s="100"/>
      <c r="CS38" s="96"/>
      <c r="CT38" s="104"/>
      <c r="CU38" s="96"/>
      <c r="CV38" s="104"/>
      <c r="CW38" s="96"/>
      <c r="CX38" s="100"/>
      <c r="CY38" s="96"/>
      <c r="CZ38" s="100"/>
      <c r="DA38" s="96"/>
      <c r="DB38" s="100"/>
      <c r="DC38" s="96"/>
      <c r="DD38" s="60"/>
    </row>
    <row r="39" spans="1:108" s="61" customFormat="1" ht="15.75" hidden="1">
      <c r="A39" s="49" t="s">
        <v>35</v>
      </c>
      <c r="B39" s="68"/>
      <c r="C39" s="14" t="s">
        <v>50</v>
      </c>
      <c r="D39" s="53">
        <f>H39+J39+L39+N39+P39+R39+T39+V39+X39+Z39+AB39+AD39+AF39+AH39+AJ39+AL39+AN39+AP39+AR39+AT39+AV39+AX39+AZ39+BB39+BD39+BF39+BH39+BJ39+BL39+BN39+BP39+BR39+BT39+BV39+BX39+BZ39+CB39+CD39++CF39+CH39+CJ39+CL39+CN39+CP39+CR39+CT39+CV39+CX39+CZ39+DB39</f>
        <v>0</v>
      </c>
      <c r="E39" s="54">
        <f>I39+K39+M39+O39+Q39+S39+U39+W39+Y39+AA39+AC39+AE39+AG39+AI39+AK39+AM39+AO39+AQ39+AS39+AU39+AW39+AY39+BA39+BC39+BE39+BG39+BI39+BK39+BM39+BO39+BQ39+BS39+BU39+BW39+BY39+CA39+CC39+CE39++CG39+CI39+CK39+CM39+CO39+CQ39+CS39+CU39+CW39+CY39+DA39+DC39</f>
        <v>0</v>
      </c>
      <c r="F39" s="120">
        <f>ROUND((G39*D39),2)</f>
        <v>0</v>
      </c>
      <c r="G39" s="121"/>
      <c r="H39" s="15"/>
      <c r="I39" s="55">
        <f>ROUND(($B39*H39),2)</f>
        <v>0</v>
      </c>
      <c r="J39" s="15"/>
      <c r="K39" s="55">
        <f>ROUND(($B39*J39),2)</f>
        <v>0</v>
      </c>
      <c r="L39" s="15"/>
      <c r="M39" s="55">
        <f>ROUND(($B39*L39),2)</f>
        <v>0</v>
      </c>
      <c r="N39" s="15"/>
      <c r="O39" s="55">
        <f>ROUND(($B39*N39),2)</f>
        <v>0</v>
      </c>
      <c r="P39" s="15"/>
      <c r="Q39" s="55">
        <f>ROUND(($B39*P39),2)</f>
        <v>0</v>
      </c>
      <c r="R39" s="15"/>
      <c r="S39" s="55">
        <f>ROUND(($B39*R39),2)</f>
        <v>0</v>
      </c>
      <c r="T39" s="15"/>
      <c r="U39" s="55">
        <f>ROUND(($B39*T39),2)</f>
        <v>0</v>
      </c>
      <c r="V39" s="15"/>
      <c r="W39" s="55">
        <f>ROUND(($B39*V39),2)</f>
        <v>0</v>
      </c>
      <c r="X39" s="15"/>
      <c r="Y39" s="55">
        <f>ROUND(($B39*X39),2)</f>
        <v>0</v>
      </c>
      <c r="Z39" s="17"/>
      <c r="AA39" s="54">
        <f>ROUND(($B39*Z39),2)</f>
        <v>0</v>
      </c>
      <c r="AB39" s="15"/>
      <c r="AC39" s="55">
        <f>ROUND(($B39*AB39),2)</f>
        <v>0</v>
      </c>
      <c r="AD39" s="15"/>
      <c r="AE39" s="55">
        <f>ROUND(($B39*AD39),2)</f>
        <v>0</v>
      </c>
      <c r="AF39" s="15"/>
      <c r="AG39" s="55">
        <f>ROUND(($B39*AF39),2)</f>
        <v>0</v>
      </c>
      <c r="AH39" s="15"/>
      <c r="AI39" s="55">
        <f>ROUND(($B39*AH39),2)</f>
        <v>0</v>
      </c>
      <c r="AJ39" s="15"/>
      <c r="AK39" s="55">
        <f>ROUND(($B39*AJ39),2)</f>
        <v>0</v>
      </c>
      <c r="AL39" s="15"/>
      <c r="AM39" s="55">
        <f>ROUND(($B39*AL39),2)</f>
        <v>0</v>
      </c>
      <c r="AN39" s="15"/>
      <c r="AO39" s="55">
        <f>ROUND(($B39*AN39),2)</f>
        <v>0</v>
      </c>
      <c r="AP39" s="15"/>
      <c r="AQ39" s="55">
        <f>ROUND(($B39*AP39),2)</f>
        <v>0</v>
      </c>
      <c r="AR39" s="15"/>
      <c r="AS39" s="55">
        <f>ROUND(($B39*AR39),2)</f>
        <v>0</v>
      </c>
      <c r="AT39" s="17"/>
      <c r="AU39" s="54">
        <f>ROUND(($B39*AT39),2)</f>
        <v>0</v>
      </c>
      <c r="AV39" s="18"/>
      <c r="AW39" s="56">
        <f>ROUND(($B39*AV39),2)</f>
        <v>0</v>
      </c>
      <c r="AX39" s="18"/>
      <c r="AY39" s="56">
        <f>ROUND(($B39*AX39),2)</f>
        <v>0</v>
      </c>
      <c r="AZ39" s="19"/>
      <c r="BA39" s="69">
        <f>ROUND(($B39*AZ39),2)</f>
        <v>0</v>
      </c>
      <c r="BB39" s="15"/>
      <c r="BC39" s="55">
        <f>ROUND(($B39*BB39),2)</f>
        <v>0</v>
      </c>
      <c r="BD39" s="17"/>
      <c r="BE39" s="54">
        <f>ROUND(($B39*BD39),2)</f>
        <v>0</v>
      </c>
      <c r="BF39" s="15"/>
      <c r="BG39" s="55">
        <f>ROUND(($B39*BF39),2)</f>
        <v>0</v>
      </c>
      <c r="BH39" s="15"/>
      <c r="BI39" s="55">
        <f>ROUND(($B39*BH39),2)</f>
        <v>0</v>
      </c>
      <c r="BJ39" s="15"/>
      <c r="BK39" s="55">
        <f>ROUND(($B39*BJ39),2)</f>
        <v>0</v>
      </c>
      <c r="BL39" s="15"/>
      <c r="BM39" s="55">
        <f>ROUND(($B39*BL39),2)</f>
        <v>0</v>
      </c>
      <c r="BN39" s="15"/>
      <c r="BO39" s="55">
        <f>ROUND(($B39*BN39),2)</f>
        <v>0</v>
      </c>
      <c r="BP39" s="15"/>
      <c r="BQ39" s="54">
        <f>ROUND(($B39*BP39),2)</f>
        <v>0</v>
      </c>
      <c r="BR39" s="15"/>
      <c r="BS39" s="69">
        <f>ROUND(($B39*BR39),2)</f>
        <v>0</v>
      </c>
      <c r="BT39" s="18"/>
      <c r="BU39" s="69">
        <f>ROUND(($B39*BT39),2)</f>
        <v>0</v>
      </c>
      <c r="BV39" s="18"/>
      <c r="BW39" s="69">
        <f>ROUND(($B39*BV39),2)</f>
        <v>0</v>
      </c>
      <c r="BX39" s="18"/>
      <c r="BY39" s="56">
        <f>ROUND(($B39*BX39),2)</f>
        <v>0</v>
      </c>
      <c r="BZ39" s="18"/>
      <c r="CA39" s="69">
        <f>ROUND(($B39*BZ39),2)</f>
        <v>0</v>
      </c>
      <c r="CB39" s="18"/>
      <c r="CC39" s="69">
        <f>ROUND(($B39*CB39),2)</f>
        <v>0</v>
      </c>
      <c r="CD39" s="18"/>
      <c r="CE39" s="56">
        <f>ROUND(($B39*CD39),2)</f>
        <v>0</v>
      </c>
      <c r="CF39" s="18"/>
      <c r="CG39" s="56">
        <f>ROUND(($B39*CF39),2)</f>
        <v>0</v>
      </c>
      <c r="CH39" s="18"/>
      <c r="CI39" s="56">
        <f>ROUND(($B39*CH39),2)</f>
        <v>0</v>
      </c>
      <c r="CJ39" s="18"/>
      <c r="CK39" s="56">
        <f>ROUND(($B39*CJ39),2)</f>
        <v>0</v>
      </c>
      <c r="CL39" s="18"/>
      <c r="CM39" s="55">
        <f>ROUND(($B39*CL39),2)</f>
        <v>0</v>
      </c>
      <c r="CN39" s="18"/>
      <c r="CO39" s="55">
        <f>ROUND(($B39*CN39),2)</f>
        <v>0</v>
      </c>
      <c r="CP39" s="18"/>
      <c r="CQ39" s="54">
        <f>ROUND(($B39*CP39),2)</f>
        <v>0</v>
      </c>
      <c r="CR39" s="18"/>
      <c r="CS39" s="54">
        <f>ROUND(($B39*CR39),2)</f>
        <v>0</v>
      </c>
      <c r="CT39" s="20"/>
      <c r="CU39" s="54">
        <f>ROUND(($B39*CT39),2)</f>
        <v>0</v>
      </c>
      <c r="CV39" s="20"/>
      <c r="CW39" s="54">
        <f>ROUND(($B39*CV39),2)</f>
        <v>0</v>
      </c>
      <c r="CX39" s="18"/>
      <c r="CY39" s="54">
        <f>ROUND(($B39*CX39),2)</f>
        <v>0</v>
      </c>
      <c r="CZ39" s="18"/>
      <c r="DA39" s="54">
        <f>ROUND(($B39*CZ39),2)</f>
        <v>0</v>
      </c>
      <c r="DB39" s="18"/>
      <c r="DC39" s="54">
        <f>ROUND(($B39*DB39),2)</f>
        <v>0</v>
      </c>
      <c r="DD39" s="60"/>
    </row>
    <row r="40" spans="1:108" s="61" customFormat="1" ht="20.25" customHeight="1">
      <c r="A40" s="59" t="s">
        <v>12</v>
      </c>
      <c r="B40" s="92"/>
      <c r="C40" s="58"/>
      <c r="D40" s="94">
        <f>SUM(D41)</f>
        <v>1577</v>
      </c>
      <c r="E40" s="95">
        <f>SUM(E41)</f>
        <v>0</v>
      </c>
      <c r="F40" s="121"/>
      <c r="G40" s="122"/>
      <c r="H40" s="97"/>
      <c r="I40" s="98"/>
      <c r="J40" s="97"/>
      <c r="K40" s="98"/>
      <c r="L40" s="97"/>
      <c r="M40" s="98"/>
      <c r="N40" s="97"/>
      <c r="O40" s="98"/>
      <c r="P40" s="97"/>
      <c r="Q40" s="98"/>
      <c r="R40" s="97"/>
      <c r="S40" s="98"/>
      <c r="T40" s="97"/>
      <c r="U40" s="98"/>
      <c r="V40" s="97"/>
      <c r="W40" s="98"/>
      <c r="X40" s="97"/>
      <c r="Y40" s="98"/>
      <c r="Z40" s="99"/>
      <c r="AA40" s="96"/>
      <c r="AB40" s="97"/>
      <c r="AC40" s="98"/>
      <c r="AD40" s="97"/>
      <c r="AE40" s="98"/>
      <c r="AF40" s="97"/>
      <c r="AG40" s="98"/>
      <c r="AH40" s="97"/>
      <c r="AI40" s="98"/>
      <c r="AJ40" s="97"/>
      <c r="AK40" s="98"/>
      <c r="AL40" s="97"/>
      <c r="AM40" s="98"/>
      <c r="AN40" s="97"/>
      <c r="AO40" s="98"/>
      <c r="AP40" s="97"/>
      <c r="AQ40" s="98"/>
      <c r="AR40" s="97"/>
      <c r="AS40" s="98"/>
      <c r="AT40" s="99"/>
      <c r="AU40" s="96"/>
      <c r="AV40" s="100"/>
      <c r="AW40" s="101"/>
      <c r="AX40" s="100"/>
      <c r="AY40" s="101"/>
      <c r="AZ40" s="102"/>
      <c r="BA40" s="103"/>
      <c r="BB40" s="97"/>
      <c r="BC40" s="98"/>
      <c r="BD40" s="99"/>
      <c r="BE40" s="96"/>
      <c r="BF40" s="97"/>
      <c r="BG40" s="98"/>
      <c r="BH40" s="97"/>
      <c r="BI40" s="98"/>
      <c r="BJ40" s="97"/>
      <c r="BK40" s="98"/>
      <c r="BL40" s="97"/>
      <c r="BM40" s="98"/>
      <c r="BN40" s="97"/>
      <c r="BO40" s="98"/>
      <c r="BP40" s="97"/>
      <c r="BQ40" s="96"/>
      <c r="BR40" s="97"/>
      <c r="BS40" s="103"/>
      <c r="BT40" s="100"/>
      <c r="BU40" s="103"/>
      <c r="BV40" s="100"/>
      <c r="BW40" s="103"/>
      <c r="BX40" s="100"/>
      <c r="BY40" s="101"/>
      <c r="BZ40" s="100"/>
      <c r="CA40" s="103"/>
      <c r="CB40" s="100"/>
      <c r="CC40" s="103"/>
      <c r="CD40" s="100"/>
      <c r="CE40" s="101"/>
      <c r="CF40" s="100"/>
      <c r="CG40" s="101"/>
      <c r="CH40" s="100"/>
      <c r="CI40" s="101"/>
      <c r="CJ40" s="100"/>
      <c r="CK40" s="101"/>
      <c r="CL40" s="100"/>
      <c r="CM40" s="98"/>
      <c r="CN40" s="100"/>
      <c r="CO40" s="98"/>
      <c r="CP40" s="100"/>
      <c r="CQ40" s="96"/>
      <c r="CR40" s="100"/>
      <c r="CS40" s="96"/>
      <c r="CT40" s="104"/>
      <c r="CU40" s="96"/>
      <c r="CV40" s="104"/>
      <c r="CW40" s="96"/>
      <c r="CX40" s="100"/>
      <c r="CY40" s="96"/>
      <c r="CZ40" s="100"/>
      <c r="DA40" s="96"/>
      <c r="DB40" s="100"/>
      <c r="DC40" s="96"/>
      <c r="DD40" s="60"/>
    </row>
    <row r="41" spans="1:108" s="61" customFormat="1" ht="15.75" customHeight="1">
      <c r="A41" s="49" t="s">
        <v>53</v>
      </c>
      <c r="B41" s="68"/>
      <c r="C41" s="14" t="s">
        <v>52</v>
      </c>
      <c r="D41" s="54">
        <f>H41+J41+L41+N41+P41+R41+T41+V41+X41+Z41+AB41+AD41+AF41+AH41+AJ41+AL41+AN41+AP41+AR41+AT41+AV41+AX41+AZ41+BB41+BD41+BF41+BH41+BJ41+BL41+BN41+BP41+BR41+BT41+BV41+BX41+BZ41+CB41+CD41++CF41+CH41+CJ41+CL41+CN41+CP41+CR41+CT41+CV41+CX41+CZ41+DB41</f>
        <v>1577</v>
      </c>
      <c r="E41" s="54">
        <f>I41+K41+M41+O41+Q41+S41+U41+W41+Y41+AA41+AC41+AE41+AG41+AI41+AK41+AM41+AO41+AQ41+AS41+AU41+AW41+AY41+BA41+BC41+BE41+BG41+BI41+BK41+BM41+BO41+BQ41+BS41+BU41+BW41+BY41+CA41+CC41+CE41++CG41+CI41+CK41+CM41+CO41+CQ41+CS41+CU41+CW41+CY41+DA41+DC41</f>
        <v>0</v>
      </c>
      <c r="F41" s="120">
        <f>ROUND((G41*D41),2)</f>
        <v>83265.600000000006</v>
      </c>
      <c r="G41" s="121">
        <v>52.8</v>
      </c>
      <c r="H41" s="15"/>
      <c r="I41" s="55">
        <f>ROUND(($B41*H41),2)</f>
        <v>0</v>
      </c>
      <c r="J41" s="15"/>
      <c r="K41" s="55">
        <f>ROUND(($B41*J41),2)</f>
        <v>0</v>
      </c>
      <c r="L41" s="15">
        <v>60</v>
      </c>
      <c r="M41" s="55">
        <f>ROUND(($B41*L41),2)</f>
        <v>0</v>
      </c>
      <c r="N41" s="15">
        <v>30</v>
      </c>
      <c r="O41" s="55">
        <f>ROUND(($B41*N41),2)</f>
        <v>0</v>
      </c>
      <c r="P41" s="15"/>
      <c r="Q41" s="55">
        <f>ROUND(($B41*P41),2)</f>
        <v>0</v>
      </c>
      <c r="R41" s="15">
        <v>10</v>
      </c>
      <c r="S41" s="55">
        <f>ROUND(($B41*R41),2)</f>
        <v>0</v>
      </c>
      <c r="T41" s="15"/>
      <c r="U41" s="55">
        <f>ROUND(($B41*T41),2)</f>
        <v>0</v>
      </c>
      <c r="V41" s="15"/>
      <c r="W41" s="55">
        <f>ROUND(($B41*V41),2)</f>
        <v>0</v>
      </c>
      <c r="X41" s="15">
        <v>44</v>
      </c>
      <c r="Y41" s="55">
        <f>ROUND(($B41*X41),2)</f>
        <v>0</v>
      </c>
      <c r="Z41" s="17">
        <v>60</v>
      </c>
      <c r="AA41" s="54">
        <f>ROUND(($B41*Z41),2)</f>
        <v>0</v>
      </c>
      <c r="AB41" s="15">
        <v>80</v>
      </c>
      <c r="AC41" s="55">
        <f>ROUND(($B41*AB41),2)</f>
        <v>0</v>
      </c>
      <c r="AD41" s="15">
        <v>20</v>
      </c>
      <c r="AE41" s="55">
        <f>ROUND(($B41*AD41),2)</f>
        <v>0</v>
      </c>
      <c r="AF41" s="15">
        <v>60</v>
      </c>
      <c r="AG41" s="55">
        <f>ROUND(($B41*AF41),2)</f>
        <v>0</v>
      </c>
      <c r="AH41" s="15">
        <v>40</v>
      </c>
      <c r="AI41" s="55">
        <f>ROUND(($B41*AH41),2)</f>
        <v>0</v>
      </c>
      <c r="AJ41" s="15"/>
      <c r="AK41" s="55">
        <f>ROUND(($B41*AJ41),2)</f>
        <v>0</v>
      </c>
      <c r="AL41" s="73">
        <v>5</v>
      </c>
      <c r="AM41" s="55">
        <f>ROUND(($B41*AL41),2)</f>
        <v>0</v>
      </c>
      <c r="AN41" s="15"/>
      <c r="AO41" s="55">
        <f>ROUND(($B41*AN41),2)</f>
        <v>0</v>
      </c>
      <c r="AP41" s="70">
        <v>27</v>
      </c>
      <c r="AQ41" s="55">
        <f>ROUND(($B41*AP41),2)</f>
        <v>0</v>
      </c>
      <c r="AR41" s="16">
        <v>12</v>
      </c>
      <c r="AS41" s="55">
        <f>ROUND(($B41*AR41),2)</f>
        <v>0</v>
      </c>
      <c r="AT41" s="17"/>
      <c r="AU41" s="54">
        <f>ROUND(($B41*AT41),2)</f>
        <v>0</v>
      </c>
      <c r="AV41" s="19">
        <v>35</v>
      </c>
      <c r="AW41" s="56">
        <f>ROUND(($B41*AV41),2)</f>
        <v>0</v>
      </c>
      <c r="AX41" s="19">
        <v>36</v>
      </c>
      <c r="AY41" s="56">
        <f>ROUND(($B41*AX41),2)</f>
        <v>0</v>
      </c>
      <c r="AZ41" s="19">
        <f>34+3</f>
        <v>37</v>
      </c>
      <c r="BA41" s="69">
        <f>ROUND(($B41*AZ41),2)</f>
        <v>0</v>
      </c>
      <c r="BB41" s="15">
        <v>199</v>
      </c>
      <c r="BC41" s="55">
        <f>ROUND(($B41*BB41),2)</f>
        <v>0</v>
      </c>
      <c r="BD41" s="17">
        <v>212</v>
      </c>
      <c r="BE41" s="54">
        <f>ROUND(($B41*BD41),2)</f>
        <v>0</v>
      </c>
      <c r="BF41" s="15">
        <v>190</v>
      </c>
      <c r="BG41" s="55">
        <f>ROUND(($B41*BF41),2)</f>
        <v>0</v>
      </c>
      <c r="BH41" s="15"/>
      <c r="BI41" s="55">
        <f>ROUND(($B41*BH41),2)</f>
        <v>0</v>
      </c>
      <c r="BJ41" s="15">
        <v>10</v>
      </c>
      <c r="BK41" s="55">
        <f>ROUND(($B41*BJ41),2)</f>
        <v>0</v>
      </c>
      <c r="BL41" s="15">
        <v>165</v>
      </c>
      <c r="BM41" s="55">
        <f>ROUND(($B41*BL41),2)</f>
        <v>0</v>
      </c>
      <c r="BN41" s="15">
        <v>44</v>
      </c>
      <c r="BO41" s="55">
        <f>ROUND(($B41*BN41),2)</f>
        <v>0</v>
      </c>
      <c r="BP41" s="15">
        <v>16</v>
      </c>
      <c r="BQ41" s="54">
        <f>ROUND(($B41*BP41),2)</f>
        <v>0</v>
      </c>
      <c r="BR41" s="15">
        <v>9</v>
      </c>
      <c r="BS41" s="69">
        <f>ROUND(($B41*BR41),2)</f>
        <v>0</v>
      </c>
      <c r="BT41" s="18">
        <v>12</v>
      </c>
      <c r="BU41" s="69">
        <f>ROUND(($B41*BT41),2)</f>
        <v>0</v>
      </c>
      <c r="BV41" s="18"/>
      <c r="BW41" s="69">
        <f>ROUND(($B41*BV41),2)</f>
        <v>0</v>
      </c>
      <c r="BX41" s="19">
        <v>10</v>
      </c>
      <c r="BY41" s="56">
        <f>ROUND(($B41*BX41),2)</f>
        <v>0</v>
      </c>
      <c r="BZ41" s="70"/>
      <c r="CA41" s="69">
        <f>ROUND(($B41*BZ41),2)</f>
        <v>0</v>
      </c>
      <c r="CB41" s="70">
        <v>16</v>
      </c>
      <c r="CC41" s="69">
        <f>ROUND(($B41*CB41),2)</f>
        <v>0</v>
      </c>
      <c r="CD41" s="70"/>
      <c r="CE41" s="56">
        <f>ROUND(($B41*CD41),2)</f>
        <v>0</v>
      </c>
      <c r="CF41" s="70"/>
      <c r="CG41" s="56">
        <f>ROUND(($B41*CF41),2)</f>
        <v>0</v>
      </c>
      <c r="CH41" s="70">
        <v>8</v>
      </c>
      <c r="CI41" s="56">
        <f>ROUND(($B41*CH41),2)</f>
        <v>0</v>
      </c>
      <c r="CJ41" s="70"/>
      <c r="CK41" s="56">
        <f>ROUND(($B41*CJ41),2)</f>
        <v>0</v>
      </c>
      <c r="CL41" s="70">
        <v>15</v>
      </c>
      <c r="CM41" s="55">
        <f>ROUND(($B41*CL41),2)</f>
        <v>0</v>
      </c>
      <c r="CN41" s="15">
        <v>85</v>
      </c>
      <c r="CO41" s="55">
        <f>ROUND(($B41*CN41),2)</f>
        <v>0</v>
      </c>
      <c r="CP41" s="18"/>
      <c r="CQ41" s="54">
        <f>ROUND(($B41*CP41),2)</f>
        <v>0</v>
      </c>
      <c r="CR41" s="18"/>
      <c r="CS41" s="54">
        <f>ROUND(($B41*CR41),2)</f>
        <v>0</v>
      </c>
      <c r="CT41" s="20">
        <v>26</v>
      </c>
      <c r="CU41" s="54">
        <f>ROUND(($B41*CT41),2)</f>
        <v>0</v>
      </c>
      <c r="CV41" s="20"/>
      <c r="CW41" s="54">
        <f>ROUND(($B41*CV41),2)</f>
        <v>0</v>
      </c>
      <c r="CX41" s="18"/>
      <c r="CY41" s="54">
        <f>ROUND(($B41*CX41),2)</f>
        <v>0</v>
      </c>
      <c r="CZ41" s="18">
        <f>4</f>
        <v>4</v>
      </c>
      <c r="DA41" s="54">
        <f>ROUND(($B41*CZ41),2)</f>
        <v>0</v>
      </c>
      <c r="DB41" s="18"/>
      <c r="DC41" s="54">
        <f>ROUND(($B41*DB41),2)</f>
        <v>0</v>
      </c>
      <c r="DD41" s="60"/>
    </row>
    <row r="42" spans="1:108" s="61" customFormat="1" ht="34.5" customHeight="1">
      <c r="A42" s="59" t="s">
        <v>4</v>
      </c>
      <c r="B42" s="92"/>
      <c r="C42" s="58"/>
      <c r="D42" s="94">
        <f>SUM(D43)</f>
        <v>334</v>
      </c>
      <c r="E42" s="95">
        <f>SUM(E43)</f>
        <v>0</v>
      </c>
      <c r="F42" s="121"/>
      <c r="G42" s="122"/>
      <c r="H42" s="97"/>
      <c r="I42" s="98"/>
      <c r="J42" s="97"/>
      <c r="K42" s="98"/>
      <c r="L42" s="97"/>
      <c r="M42" s="98"/>
      <c r="N42" s="97"/>
      <c r="O42" s="98"/>
      <c r="P42" s="97"/>
      <c r="Q42" s="98"/>
      <c r="R42" s="97"/>
      <c r="S42" s="98"/>
      <c r="T42" s="97"/>
      <c r="U42" s="98"/>
      <c r="V42" s="97"/>
      <c r="W42" s="98"/>
      <c r="X42" s="97"/>
      <c r="Y42" s="98"/>
      <c r="Z42" s="99"/>
      <c r="AA42" s="96"/>
      <c r="AB42" s="97"/>
      <c r="AC42" s="98"/>
      <c r="AD42" s="97"/>
      <c r="AE42" s="98"/>
      <c r="AF42" s="97"/>
      <c r="AG42" s="98"/>
      <c r="AH42" s="97"/>
      <c r="AI42" s="98"/>
      <c r="AJ42" s="97"/>
      <c r="AK42" s="98"/>
      <c r="AL42" s="97"/>
      <c r="AM42" s="98"/>
      <c r="AN42" s="97"/>
      <c r="AO42" s="98"/>
      <c r="AP42" s="97"/>
      <c r="AQ42" s="98"/>
      <c r="AR42" s="97"/>
      <c r="AS42" s="98"/>
      <c r="AT42" s="99"/>
      <c r="AU42" s="96"/>
      <c r="AV42" s="100"/>
      <c r="AW42" s="101"/>
      <c r="AX42" s="100"/>
      <c r="AY42" s="101"/>
      <c r="AZ42" s="102"/>
      <c r="BA42" s="103"/>
      <c r="BB42" s="97"/>
      <c r="BC42" s="98"/>
      <c r="BD42" s="99"/>
      <c r="BE42" s="96"/>
      <c r="BF42" s="97"/>
      <c r="BG42" s="98"/>
      <c r="BH42" s="97"/>
      <c r="BI42" s="98"/>
      <c r="BJ42" s="97"/>
      <c r="BK42" s="98"/>
      <c r="BL42" s="97"/>
      <c r="BM42" s="98"/>
      <c r="BN42" s="97"/>
      <c r="BO42" s="98"/>
      <c r="BP42" s="97"/>
      <c r="BQ42" s="96"/>
      <c r="BR42" s="97"/>
      <c r="BS42" s="103"/>
      <c r="BT42" s="100"/>
      <c r="BU42" s="103"/>
      <c r="BV42" s="100"/>
      <c r="BW42" s="103"/>
      <c r="BX42" s="100"/>
      <c r="BY42" s="101"/>
      <c r="BZ42" s="100"/>
      <c r="CA42" s="103"/>
      <c r="CB42" s="100"/>
      <c r="CC42" s="103"/>
      <c r="CD42" s="100"/>
      <c r="CE42" s="101"/>
      <c r="CF42" s="100"/>
      <c r="CG42" s="101"/>
      <c r="CH42" s="100"/>
      <c r="CI42" s="101"/>
      <c r="CJ42" s="100"/>
      <c r="CK42" s="101"/>
      <c r="CL42" s="100"/>
      <c r="CM42" s="98"/>
      <c r="CN42" s="100"/>
      <c r="CO42" s="98"/>
      <c r="CP42" s="100"/>
      <c r="CQ42" s="96"/>
      <c r="CR42" s="100"/>
      <c r="CS42" s="96"/>
      <c r="CT42" s="104"/>
      <c r="CU42" s="96"/>
      <c r="CV42" s="104"/>
      <c r="CW42" s="96"/>
      <c r="CX42" s="100"/>
      <c r="CY42" s="96"/>
      <c r="CZ42" s="100"/>
      <c r="DA42" s="96"/>
      <c r="DB42" s="100"/>
      <c r="DC42" s="96"/>
      <c r="DD42" s="60"/>
    </row>
    <row r="43" spans="1:108" s="61" customFormat="1" ht="17.25" customHeight="1">
      <c r="A43" s="49" t="s">
        <v>121</v>
      </c>
      <c r="B43" s="68"/>
      <c r="C43" s="14" t="s">
        <v>50</v>
      </c>
      <c r="D43" s="53">
        <f>H43+J43+L43+N43+P43+R43+T43+V43+X43+Z43+AB43+AD43+AF43+AH43+AJ43+AL43+AN43+AP43+AR43+AT43+AV43+AX43+AZ43+BB43+BD43+BF43+BH43+BJ43+BL43+BN43+BP43+BR43+BT43+BV43+BX43+BZ43+CB43+CD43++CF43+CH43+CJ43+CL43+CN43+CP43+CR43+CT43+CV43+CX43+CZ43+DB43</f>
        <v>334</v>
      </c>
      <c r="E43" s="54">
        <f>I43+K43+M43+O43+Q43+S43+U43+W43+Y43+AA43+AC43+AE43+AG43+AI43+AK43+AM43+AO43+AQ43+AS43+AU43+AW43+AY43+BA43+BC43+BE43+BG43+BI43+BK43+BM43+BO43+BQ43+BS43+BU43+BW43+BY43+CA43+CC43+CE43++CG43+CI43+CK43+CM43+CO43+CQ43+CS43+CU43+CW43+CY43+DA43+DC43</f>
        <v>0</v>
      </c>
      <c r="F43" s="120">
        <f>ROUND((G43*D43),2)</f>
        <v>11690</v>
      </c>
      <c r="G43" s="121">
        <v>35</v>
      </c>
      <c r="H43" s="15">
        <v>10</v>
      </c>
      <c r="I43" s="55">
        <f>ROUND(($B43*H43),2)</f>
        <v>0</v>
      </c>
      <c r="J43" s="15">
        <v>15</v>
      </c>
      <c r="K43" s="55">
        <f>ROUND(($B43*J43),2)</f>
        <v>0</v>
      </c>
      <c r="L43" s="15">
        <v>8</v>
      </c>
      <c r="M43" s="55">
        <f>ROUND(($B43*L43),2)</f>
        <v>0</v>
      </c>
      <c r="N43" s="15">
        <v>10</v>
      </c>
      <c r="O43" s="55">
        <f>ROUND(($B43*N43),2)</f>
        <v>0</v>
      </c>
      <c r="P43" s="15">
        <v>7</v>
      </c>
      <c r="Q43" s="55">
        <f>ROUND(($B43*P43),2)</f>
        <v>0</v>
      </c>
      <c r="R43" s="15">
        <v>3</v>
      </c>
      <c r="S43" s="55">
        <f>ROUND(($B43*R43),2)</f>
        <v>0</v>
      </c>
      <c r="T43" s="15"/>
      <c r="U43" s="55">
        <f>ROUND(($B43*T43),2)</f>
        <v>0</v>
      </c>
      <c r="V43" s="15">
        <v>15</v>
      </c>
      <c r="W43" s="55">
        <f>ROUND(($B43*V43),2)</f>
        <v>0</v>
      </c>
      <c r="X43" s="15">
        <v>10</v>
      </c>
      <c r="Y43" s="55">
        <f>ROUND(($B43*X43),2)</f>
        <v>0</v>
      </c>
      <c r="Z43" s="17">
        <v>3</v>
      </c>
      <c r="AA43" s="54">
        <f>ROUND(($B43*Z43),2)</f>
        <v>0</v>
      </c>
      <c r="AB43" s="15">
        <f>30+2</f>
        <v>32</v>
      </c>
      <c r="AC43" s="55">
        <f>ROUND(($B43*AB43),2)</f>
        <v>0</v>
      </c>
      <c r="AD43" s="15">
        <v>10</v>
      </c>
      <c r="AE43" s="55">
        <f>ROUND(($B43*AD43),2)</f>
        <v>0</v>
      </c>
      <c r="AF43" s="15">
        <f>10+1</f>
        <v>11</v>
      </c>
      <c r="AG43" s="55">
        <f>ROUND(($B43*AF43),2)</f>
        <v>0</v>
      </c>
      <c r="AH43" s="15"/>
      <c r="AI43" s="55">
        <f>ROUND(($B43*AH43),2)</f>
        <v>0</v>
      </c>
      <c r="AJ43" s="15"/>
      <c r="AK43" s="55">
        <f>ROUND(($B43*AJ43),2)</f>
        <v>0</v>
      </c>
      <c r="AL43" s="15">
        <v>3</v>
      </c>
      <c r="AM43" s="55">
        <f>ROUND(($B43*AL43),2)</f>
        <v>0</v>
      </c>
      <c r="AN43" s="15">
        <v>1</v>
      </c>
      <c r="AO43" s="55">
        <f>ROUND(($B43*AN43),2)</f>
        <v>0</v>
      </c>
      <c r="AP43" s="15">
        <v>5</v>
      </c>
      <c r="AQ43" s="55">
        <f>ROUND(($B43*AP43),2)</f>
        <v>0</v>
      </c>
      <c r="AR43" s="15">
        <v>3</v>
      </c>
      <c r="AS43" s="55">
        <f>ROUND(($B43*AR43),2)</f>
        <v>0</v>
      </c>
      <c r="AT43" s="17">
        <v>5</v>
      </c>
      <c r="AU43" s="54">
        <f>ROUND(($B43*AT43),2)</f>
        <v>0</v>
      </c>
      <c r="AV43" s="19">
        <v>8</v>
      </c>
      <c r="AW43" s="56">
        <f>ROUND(($B43*AV43),2)</f>
        <v>0</v>
      </c>
      <c r="AX43" s="19">
        <v>6</v>
      </c>
      <c r="AY43" s="56">
        <f>ROUND(($B43*AX43),2)</f>
        <v>0</v>
      </c>
      <c r="AZ43" s="19">
        <f>8+3+3</f>
        <v>14</v>
      </c>
      <c r="BA43" s="69">
        <f>ROUND(($B43*AZ43),2)</f>
        <v>0</v>
      </c>
      <c r="BB43" s="15">
        <v>4</v>
      </c>
      <c r="BC43" s="55">
        <f>ROUND(($B43*BB43),2)</f>
        <v>0</v>
      </c>
      <c r="BD43" s="17">
        <v>2</v>
      </c>
      <c r="BE43" s="54">
        <f>ROUND(($B43*BD43),2)</f>
        <v>0</v>
      </c>
      <c r="BF43" s="15">
        <v>4</v>
      </c>
      <c r="BG43" s="55">
        <f>ROUND(($B43*BF43),2)</f>
        <v>0</v>
      </c>
      <c r="BH43" s="15"/>
      <c r="BI43" s="55">
        <f>ROUND(($B43*BH43),2)</f>
        <v>0</v>
      </c>
      <c r="BJ43" s="15"/>
      <c r="BK43" s="55">
        <f>ROUND(($B43*BJ43),2)</f>
        <v>0</v>
      </c>
      <c r="BL43" s="15">
        <v>9</v>
      </c>
      <c r="BM43" s="55">
        <f>ROUND(($B43*BL43),2)</f>
        <v>0</v>
      </c>
      <c r="BN43" s="15">
        <v>5</v>
      </c>
      <c r="BO43" s="55">
        <f>ROUND(($B43*BN43),2)</f>
        <v>0</v>
      </c>
      <c r="BP43" s="15">
        <f>2+3</f>
        <v>5</v>
      </c>
      <c r="BQ43" s="54">
        <f>ROUND(($B43*BP43),2)</f>
        <v>0</v>
      </c>
      <c r="BR43" s="15">
        <f>4+3</f>
        <v>7</v>
      </c>
      <c r="BS43" s="69">
        <f>ROUND(($B43*BR43),2)</f>
        <v>0</v>
      </c>
      <c r="BT43" s="18">
        <f>2+2</f>
        <v>4</v>
      </c>
      <c r="BU43" s="69">
        <f>ROUND(($B43*BT43),2)</f>
        <v>0</v>
      </c>
      <c r="BV43" s="18"/>
      <c r="BW43" s="69">
        <f>ROUND(($B43*BV43),2)</f>
        <v>0</v>
      </c>
      <c r="BX43" s="19"/>
      <c r="BY43" s="56">
        <f>ROUND(($B43*BX43),2)</f>
        <v>0</v>
      </c>
      <c r="BZ43" s="70">
        <f>17+19</f>
        <v>36</v>
      </c>
      <c r="CA43" s="69">
        <f>ROUND(($B43*BZ43),2)</f>
        <v>0</v>
      </c>
      <c r="CB43" s="70"/>
      <c r="CC43" s="69">
        <f>ROUND(($B43*CB43),2)</f>
        <v>0</v>
      </c>
      <c r="CD43" s="70">
        <v>11</v>
      </c>
      <c r="CE43" s="56">
        <f>ROUND(($B43*CD43),2)</f>
        <v>0</v>
      </c>
      <c r="CF43" s="70"/>
      <c r="CG43" s="56">
        <f>ROUND(($B43*CF43),2)</f>
        <v>0</v>
      </c>
      <c r="CH43" s="70"/>
      <c r="CI43" s="56">
        <f>ROUND(($B43*CH43),2)</f>
        <v>0</v>
      </c>
      <c r="CJ43" s="70">
        <v>12</v>
      </c>
      <c r="CK43" s="56">
        <f>ROUND(($B43*CJ43),2)</f>
        <v>0</v>
      </c>
      <c r="CL43" s="19">
        <v>10</v>
      </c>
      <c r="CM43" s="55">
        <f>ROUND(($B43*CL43),2)</f>
        <v>0</v>
      </c>
      <c r="CN43" s="15">
        <v>9</v>
      </c>
      <c r="CO43" s="55">
        <f>ROUND(($B43*CN43),2)</f>
        <v>0</v>
      </c>
      <c r="CP43" s="18">
        <v>8</v>
      </c>
      <c r="CQ43" s="54">
        <f>ROUND(($B43*CP43),2)</f>
        <v>0</v>
      </c>
      <c r="CR43" s="18">
        <f>10+3</f>
        <v>13</v>
      </c>
      <c r="CS43" s="54">
        <f>ROUND(($B43*CR43),2)</f>
        <v>0</v>
      </c>
      <c r="CT43" s="20">
        <v>1</v>
      </c>
      <c r="CU43" s="54">
        <f>ROUND(($B43*CT43),2)</f>
        <v>0</v>
      </c>
      <c r="CV43" s="20">
        <v>3</v>
      </c>
      <c r="CW43" s="54">
        <f>ROUND(($B43*CV43),2)</f>
        <v>0</v>
      </c>
      <c r="CX43" s="18">
        <f>3+2</f>
        <v>5</v>
      </c>
      <c r="CY43" s="54">
        <f>ROUND(($B43*CX43),2)</f>
        <v>0</v>
      </c>
      <c r="CZ43" s="18">
        <f>5+2</f>
        <v>7</v>
      </c>
      <c r="DA43" s="54">
        <f>ROUND(($B43*CZ43),2)</f>
        <v>0</v>
      </c>
      <c r="DB43" s="18"/>
      <c r="DC43" s="54">
        <f>ROUND(($B43*DB43),2)</f>
        <v>0</v>
      </c>
      <c r="DD43" s="60"/>
    </row>
    <row r="44" spans="1:108" s="61" customFormat="1" ht="33.75" customHeight="1">
      <c r="A44" s="59" t="s">
        <v>1</v>
      </c>
      <c r="B44" s="92"/>
      <c r="C44" s="58"/>
      <c r="D44" s="94">
        <f>SUM(D45:D46)</f>
        <v>308.10000000000008</v>
      </c>
      <c r="E44" s="95">
        <f>SUM(E45:E46)</f>
        <v>0</v>
      </c>
      <c r="F44" s="121"/>
      <c r="G44" s="122"/>
      <c r="H44" s="97"/>
      <c r="I44" s="98"/>
      <c r="J44" s="97"/>
      <c r="K44" s="98"/>
      <c r="L44" s="97"/>
      <c r="M44" s="98"/>
      <c r="N44" s="97"/>
      <c r="O44" s="98"/>
      <c r="P44" s="97"/>
      <c r="Q44" s="98"/>
      <c r="R44" s="97"/>
      <c r="S44" s="98"/>
      <c r="T44" s="97"/>
      <c r="U44" s="98"/>
      <c r="V44" s="97"/>
      <c r="W44" s="98"/>
      <c r="X44" s="97"/>
      <c r="Y44" s="98"/>
      <c r="Z44" s="99"/>
      <c r="AA44" s="96"/>
      <c r="AB44" s="97"/>
      <c r="AC44" s="98"/>
      <c r="AD44" s="97"/>
      <c r="AE44" s="98"/>
      <c r="AF44" s="97"/>
      <c r="AG44" s="98"/>
      <c r="AH44" s="97"/>
      <c r="AI44" s="98"/>
      <c r="AJ44" s="97"/>
      <c r="AK44" s="98"/>
      <c r="AL44" s="97"/>
      <c r="AM44" s="98"/>
      <c r="AN44" s="97"/>
      <c r="AO44" s="98"/>
      <c r="AP44" s="97"/>
      <c r="AQ44" s="98"/>
      <c r="AR44" s="97"/>
      <c r="AS44" s="98"/>
      <c r="AT44" s="99"/>
      <c r="AU44" s="96"/>
      <c r="AV44" s="100"/>
      <c r="AW44" s="101"/>
      <c r="AX44" s="100"/>
      <c r="AY44" s="101"/>
      <c r="AZ44" s="102"/>
      <c r="BA44" s="103"/>
      <c r="BB44" s="97"/>
      <c r="BC44" s="98"/>
      <c r="BD44" s="99"/>
      <c r="BE44" s="96"/>
      <c r="BF44" s="97"/>
      <c r="BG44" s="98"/>
      <c r="BH44" s="97"/>
      <c r="BI44" s="98"/>
      <c r="BJ44" s="97"/>
      <c r="BK44" s="98"/>
      <c r="BL44" s="97"/>
      <c r="BM44" s="98"/>
      <c r="BN44" s="97"/>
      <c r="BO44" s="98"/>
      <c r="BP44" s="97"/>
      <c r="BQ44" s="96"/>
      <c r="BR44" s="97"/>
      <c r="BS44" s="103"/>
      <c r="BT44" s="100"/>
      <c r="BU44" s="103"/>
      <c r="BV44" s="100"/>
      <c r="BW44" s="103"/>
      <c r="BX44" s="100"/>
      <c r="BY44" s="101"/>
      <c r="BZ44" s="100"/>
      <c r="CA44" s="103"/>
      <c r="CB44" s="100"/>
      <c r="CC44" s="103"/>
      <c r="CD44" s="100"/>
      <c r="CE44" s="101"/>
      <c r="CF44" s="100"/>
      <c r="CG44" s="101"/>
      <c r="CH44" s="100"/>
      <c r="CI44" s="101"/>
      <c r="CJ44" s="100"/>
      <c r="CK44" s="101"/>
      <c r="CL44" s="100"/>
      <c r="CM44" s="98"/>
      <c r="CN44" s="100"/>
      <c r="CO44" s="98"/>
      <c r="CP44" s="100"/>
      <c r="CQ44" s="96"/>
      <c r="CR44" s="100"/>
      <c r="CS44" s="96"/>
      <c r="CT44" s="104"/>
      <c r="CU44" s="96"/>
      <c r="CV44" s="104"/>
      <c r="CW44" s="96"/>
      <c r="CX44" s="100"/>
      <c r="CY44" s="96"/>
      <c r="CZ44" s="100"/>
      <c r="DA44" s="96"/>
      <c r="DB44" s="100"/>
      <c r="DC44" s="96"/>
      <c r="DD44" s="60"/>
    </row>
    <row r="45" spans="1:108" s="61" customFormat="1" ht="16.5" customHeight="1">
      <c r="A45" s="49" t="s">
        <v>36</v>
      </c>
      <c r="B45" s="68"/>
      <c r="C45" s="14" t="s">
        <v>50</v>
      </c>
      <c r="D45" s="53">
        <f>H45+J45+L45+N45+P45+R45+T45+V45+X45+Z45+AB45+AD45+AF45+AH45+AJ45+AL45+AN45+AP45+AR45+AT45+AV45+AX45+AZ45+BB45+BD45+BF45+BH45+BJ45+BL45+BN45+BP45+BR45+BT45+BV45+BX45+BZ45+CB45+CD45++CF45+CH45+CJ45+CL45+CN45+CP45+CR45+CT45+CV45+CX45+CZ45+DB45</f>
        <v>41.79999999999999</v>
      </c>
      <c r="E45" s="54">
        <f>I45+K45+M45+O45+Q45+S45+U45+W45+Y45+AA45+AC45+AE45+AG45+AI45+AK45+AM45+AO45+AQ45+AS45+AU45+AW45+AY45+BA45+BC45+BE45+BG45+BI45+BK45+BM45+BO45+BQ45+BS45+BU45+BW45+BY45+CA45+CC45+CE45++CG45+CI45+CK45+CM45+CO45+CQ45+CS45+CU45+CW45+CY45+DA45+DC45</f>
        <v>0</v>
      </c>
      <c r="F45" s="120">
        <f>ROUND((G45*D45),2)</f>
        <v>5141.3999999999996</v>
      </c>
      <c r="G45" s="121">
        <v>123</v>
      </c>
      <c r="H45" s="15">
        <v>1.2</v>
      </c>
      <c r="I45" s="55">
        <f>ROUND(($B45*H45),2)</f>
        <v>0</v>
      </c>
      <c r="J45" s="15"/>
      <c r="K45" s="55">
        <f>ROUND(($B45*J45),2)</f>
        <v>0</v>
      </c>
      <c r="L45" s="15">
        <v>1.8</v>
      </c>
      <c r="M45" s="55">
        <f>ROUND(($B45*L45),2)</f>
        <v>0</v>
      </c>
      <c r="N45" s="15">
        <v>2.4</v>
      </c>
      <c r="O45" s="55">
        <f>ROUND(($B45*N45),2)</f>
        <v>0</v>
      </c>
      <c r="P45" s="15"/>
      <c r="Q45" s="55">
        <f>ROUND(($B45*P45),2)</f>
        <v>0</v>
      </c>
      <c r="R45" s="15">
        <v>0.6</v>
      </c>
      <c r="S45" s="55">
        <f>ROUND(($B45*R45),2)</f>
        <v>0</v>
      </c>
      <c r="T45" s="15"/>
      <c r="U45" s="55">
        <f>ROUND(($B45*T45),2)</f>
        <v>0</v>
      </c>
      <c r="V45" s="15"/>
      <c r="W45" s="55">
        <f>ROUND(($B45*V45),2)</f>
        <v>0</v>
      </c>
      <c r="X45" s="15"/>
      <c r="Y45" s="55">
        <f>ROUND(($B45*X45),2)</f>
        <v>0</v>
      </c>
      <c r="Z45" s="17">
        <v>2.4</v>
      </c>
      <c r="AA45" s="54">
        <f>ROUND(($B45*Z45),2)</f>
        <v>0</v>
      </c>
      <c r="AB45" s="15">
        <v>1.2</v>
      </c>
      <c r="AC45" s="55">
        <f>ROUND(($B45*AB45),2)</f>
        <v>0</v>
      </c>
      <c r="AD45" s="15"/>
      <c r="AE45" s="55">
        <f>ROUND(($B45*AD45),2)</f>
        <v>0</v>
      </c>
      <c r="AF45" s="15">
        <v>2.4</v>
      </c>
      <c r="AG45" s="55">
        <f>ROUND(($B45*AF45),2)</f>
        <v>0</v>
      </c>
      <c r="AH45" s="15"/>
      <c r="AI45" s="55">
        <f>ROUND(($B45*AH45),2)</f>
        <v>0</v>
      </c>
      <c r="AJ45" s="15"/>
      <c r="AK45" s="55">
        <f>ROUND(($B45*AJ45),2)</f>
        <v>0</v>
      </c>
      <c r="AL45" s="15">
        <v>1.2</v>
      </c>
      <c r="AM45" s="55">
        <f>ROUND(($B45*AL45),2)</f>
        <v>0</v>
      </c>
      <c r="AN45" s="15"/>
      <c r="AO45" s="55">
        <f>ROUND(($B45*AN45),2)</f>
        <v>0</v>
      </c>
      <c r="AP45" s="15">
        <v>0.6</v>
      </c>
      <c r="AQ45" s="55">
        <f>ROUND(($B45*AP45),2)</f>
        <v>0</v>
      </c>
      <c r="AR45" s="15"/>
      <c r="AS45" s="55">
        <f>ROUND(($B45*AR45),2)</f>
        <v>0</v>
      </c>
      <c r="AT45" s="17"/>
      <c r="AU45" s="54">
        <f>ROUND(($B45*AT45),2)</f>
        <v>0</v>
      </c>
      <c r="AV45" s="19"/>
      <c r="AW45" s="56">
        <f>ROUND(($B45*AV45),2)</f>
        <v>0</v>
      </c>
      <c r="AX45" s="19"/>
      <c r="AY45" s="56">
        <f>ROUND(($B45*AX45),2)</f>
        <v>0</v>
      </c>
      <c r="AZ45" s="19">
        <v>2.4</v>
      </c>
      <c r="BA45" s="69">
        <f>ROUND(($B45*AZ45),2)</f>
        <v>0</v>
      </c>
      <c r="BB45" s="15"/>
      <c r="BC45" s="55">
        <f>ROUND(($B45*BB45),2)</f>
        <v>0</v>
      </c>
      <c r="BD45" s="17">
        <v>1.2</v>
      </c>
      <c r="BE45" s="54">
        <f>ROUND(($B45*BD45),2)</f>
        <v>0</v>
      </c>
      <c r="BF45" s="15">
        <v>3</v>
      </c>
      <c r="BG45" s="55">
        <f>ROUND(($B45*BF45),2)</f>
        <v>0</v>
      </c>
      <c r="BH45" s="15"/>
      <c r="BI45" s="55">
        <f>ROUND(($B45*BH45),2)</f>
        <v>0</v>
      </c>
      <c r="BJ45" s="15"/>
      <c r="BK45" s="55">
        <f>ROUND(($B45*BJ45),2)</f>
        <v>0</v>
      </c>
      <c r="BL45" s="15">
        <v>1.2</v>
      </c>
      <c r="BM45" s="55">
        <f>ROUND(($B45*BL45),2)</f>
        <v>0</v>
      </c>
      <c r="BN45" s="15">
        <v>4.2</v>
      </c>
      <c r="BO45" s="55">
        <f>ROUND(($B45*BN45),2)</f>
        <v>0</v>
      </c>
      <c r="BP45" s="15">
        <v>2.4</v>
      </c>
      <c r="BQ45" s="54">
        <f>ROUND(($B45*BP45),2)</f>
        <v>0</v>
      </c>
      <c r="BR45" s="15">
        <v>3</v>
      </c>
      <c r="BS45" s="69">
        <f>ROUND(($B45*BR45),2)</f>
        <v>0</v>
      </c>
      <c r="BT45" s="18">
        <v>1</v>
      </c>
      <c r="BU45" s="69">
        <f>ROUND(($B45*BT45),2)</f>
        <v>0</v>
      </c>
      <c r="BV45" s="18"/>
      <c r="BW45" s="69">
        <f>ROUND(($B45*BV45),2)</f>
        <v>0</v>
      </c>
      <c r="BX45" s="19"/>
      <c r="BY45" s="56">
        <f>ROUND(($B45*BX45),2)</f>
        <v>0</v>
      </c>
      <c r="BZ45" s="70"/>
      <c r="CA45" s="69">
        <f>ROUND(($B45*BZ45),2)</f>
        <v>0</v>
      </c>
      <c r="CB45" s="70"/>
      <c r="CC45" s="69">
        <f>ROUND(($B45*CB45),2)</f>
        <v>0</v>
      </c>
      <c r="CD45" s="70">
        <v>0.6</v>
      </c>
      <c r="CE45" s="56">
        <f>ROUND(($B45*CD45),2)</f>
        <v>0</v>
      </c>
      <c r="CF45" s="70"/>
      <c r="CG45" s="56">
        <f>ROUND(($B45*CF45),2)</f>
        <v>0</v>
      </c>
      <c r="CH45" s="70"/>
      <c r="CI45" s="56">
        <f>ROUND(($B45*CH45),2)</f>
        <v>0</v>
      </c>
      <c r="CJ45" s="70">
        <v>1.8</v>
      </c>
      <c r="CK45" s="56">
        <f>ROUND(($B45*CJ45),2)</f>
        <v>0</v>
      </c>
      <c r="CL45" s="19"/>
      <c r="CM45" s="55">
        <f>ROUND(($B45*CL45),2)</f>
        <v>0</v>
      </c>
      <c r="CN45" s="15">
        <v>0.6</v>
      </c>
      <c r="CO45" s="55">
        <f>ROUND(($B45*CN45),2)</f>
        <v>0</v>
      </c>
      <c r="CP45" s="18"/>
      <c r="CQ45" s="54">
        <f>ROUND(($B45*CP45),2)</f>
        <v>0</v>
      </c>
      <c r="CR45" s="18">
        <v>3</v>
      </c>
      <c r="CS45" s="54">
        <f>ROUND(($B45*CR45),2)</f>
        <v>0</v>
      </c>
      <c r="CT45" s="20"/>
      <c r="CU45" s="54">
        <f>ROUND(($B45*CT45),2)</f>
        <v>0</v>
      </c>
      <c r="CV45" s="20"/>
      <c r="CW45" s="54">
        <f>ROUND(($B45*CV45),2)</f>
        <v>0</v>
      </c>
      <c r="CX45" s="18">
        <f>1.8</f>
        <v>1.8</v>
      </c>
      <c r="CY45" s="54">
        <f>ROUND(($B45*CX45),2)</f>
        <v>0</v>
      </c>
      <c r="CZ45" s="18">
        <f>1.8</f>
        <v>1.8</v>
      </c>
      <c r="DA45" s="54">
        <f>ROUND(($B45*CZ45),2)</f>
        <v>0</v>
      </c>
      <c r="DB45" s="18"/>
      <c r="DC45" s="54">
        <f>ROUND(($B45*DB45),2)</f>
        <v>0</v>
      </c>
      <c r="DD45" s="60"/>
    </row>
    <row r="46" spans="1:108" s="61" customFormat="1" ht="16.5" customHeight="1">
      <c r="A46" s="49" t="s">
        <v>37</v>
      </c>
      <c r="B46" s="68"/>
      <c r="C46" s="14" t="s">
        <v>50</v>
      </c>
      <c r="D46" s="53">
        <f>H46+J46+L46+N46+P46+R46+T46+V46+X46+Z46+AB46+AD46+AF46+AH46+AJ46+AL46+AN46+AP46+AR46+AT46+AV46+AX46+AZ46+BB46+BD46+BF46+BH46+BJ46+BL46+BN46+BP46+BR46+BT46+BV46+BX46+BZ46+CB46+CD46++CF46+CH46+CJ46+CL46+CN46+CP46+CR46+CT46+CV46+CX46+CZ46+DB46</f>
        <v>266.30000000000007</v>
      </c>
      <c r="E46" s="54">
        <f>I46+K46+M46+O46+Q46+S46+U46+W46+Y46+AA46+AC46+AE46+AG46+AI46+AK46+AM46+AO46+AQ46+AS46+AU46+AW46+AY46+BA46+BC46+BE46+BG46+BI46+BK46+BM46+BO46+BQ46+BS46+BU46+BW46+BY46+CA46+CC46+CE46++CG46+CI46+CK46+CM46+CO46+CQ46+CS46+CU46+CW46+CY46+DA46+DC46</f>
        <v>0</v>
      </c>
      <c r="F46" s="120">
        <f>ROUND((G46*D46),2)</f>
        <v>29026.7</v>
      </c>
      <c r="G46" s="121">
        <v>109</v>
      </c>
      <c r="H46" s="15"/>
      <c r="I46" s="55">
        <f>ROUND(($B46*H46),2)</f>
        <v>0</v>
      </c>
      <c r="J46" s="15">
        <v>17</v>
      </c>
      <c r="K46" s="55">
        <f>ROUND(($B46*J46),2)</f>
        <v>0</v>
      </c>
      <c r="L46" s="15">
        <v>20</v>
      </c>
      <c r="M46" s="55">
        <f>ROUND(($B46*L46),2)</f>
        <v>0</v>
      </c>
      <c r="N46" s="15">
        <v>25</v>
      </c>
      <c r="O46" s="55">
        <f>ROUND(($B46*N46),2)</f>
        <v>0</v>
      </c>
      <c r="P46" s="15"/>
      <c r="Q46" s="55">
        <f>ROUND(($B46*P46),2)</f>
        <v>0</v>
      </c>
      <c r="R46" s="15"/>
      <c r="S46" s="55">
        <f>ROUND(($B46*R46),2)</f>
        <v>0</v>
      </c>
      <c r="T46" s="15"/>
      <c r="U46" s="55">
        <f>ROUND(($B46*T46),2)</f>
        <v>0</v>
      </c>
      <c r="V46" s="15">
        <v>5</v>
      </c>
      <c r="W46" s="55">
        <f>ROUND(($B46*V46),2)</f>
        <v>0</v>
      </c>
      <c r="X46" s="15"/>
      <c r="Y46" s="55">
        <f>ROUND(($B46*X46),2)</f>
        <v>0</v>
      </c>
      <c r="Z46" s="17">
        <f>7+0.7</f>
        <v>7.7</v>
      </c>
      <c r="AA46" s="54">
        <f>ROUND(($B46*Z46),2)</f>
        <v>0</v>
      </c>
      <c r="AB46" s="15">
        <f>12+0.5</f>
        <v>12.5</v>
      </c>
      <c r="AC46" s="55">
        <f>ROUND(($B46*AB46),2)</f>
        <v>0</v>
      </c>
      <c r="AD46" s="15">
        <v>6</v>
      </c>
      <c r="AE46" s="55">
        <f>ROUND(($B46*AD46),2)</f>
        <v>0</v>
      </c>
      <c r="AF46" s="15">
        <f>10+0.6</f>
        <v>10.6</v>
      </c>
      <c r="AG46" s="55">
        <f>ROUND(($B46*AF46),2)</f>
        <v>0</v>
      </c>
      <c r="AH46" s="15">
        <v>5</v>
      </c>
      <c r="AI46" s="55">
        <f>ROUND(($B46*AH46),2)</f>
        <v>0</v>
      </c>
      <c r="AJ46" s="15">
        <v>5</v>
      </c>
      <c r="AK46" s="55">
        <f>ROUND(($B46*AJ46),2)</f>
        <v>0</v>
      </c>
      <c r="AL46" s="15">
        <v>2.1</v>
      </c>
      <c r="AM46" s="55">
        <f>ROUND(($B46*AL46),2)</f>
        <v>0</v>
      </c>
      <c r="AN46" s="15">
        <v>0.2</v>
      </c>
      <c r="AO46" s="55">
        <f>ROUND(($B46*AN46),2)</f>
        <v>0</v>
      </c>
      <c r="AP46" s="15">
        <v>8</v>
      </c>
      <c r="AQ46" s="55">
        <f>ROUND(($B46*AP46),2)</f>
        <v>0</v>
      </c>
      <c r="AR46" s="15">
        <v>2.7</v>
      </c>
      <c r="AS46" s="55">
        <f>ROUND(($B46*AR46),2)</f>
        <v>0</v>
      </c>
      <c r="AT46" s="17">
        <v>2.7</v>
      </c>
      <c r="AU46" s="54">
        <f>ROUND(($B46*AT46),2)</f>
        <v>0</v>
      </c>
      <c r="AV46" s="19">
        <v>10</v>
      </c>
      <c r="AW46" s="56">
        <f>ROUND(($B46*AV46),2)</f>
        <v>0</v>
      </c>
      <c r="AX46" s="19">
        <v>5</v>
      </c>
      <c r="AY46" s="56">
        <f>ROUND(($B46*AX46),2)</f>
        <v>0</v>
      </c>
      <c r="AZ46" s="19">
        <f>2.3+5.5+0.7</f>
        <v>8.5</v>
      </c>
      <c r="BA46" s="69">
        <f>ROUND(($B46*AZ46),2)</f>
        <v>0</v>
      </c>
      <c r="BB46" s="15"/>
      <c r="BC46" s="55">
        <f>ROUND(($B46*BB46),2)</f>
        <v>0</v>
      </c>
      <c r="BD46" s="17">
        <v>0.4</v>
      </c>
      <c r="BE46" s="54">
        <f>ROUND(($B46*BD46),2)</f>
        <v>0</v>
      </c>
      <c r="BF46" s="15">
        <v>11</v>
      </c>
      <c r="BG46" s="55">
        <f>ROUND(($B46*BF46),2)</f>
        <v>0</v>
      </c>
      <c r="BH46" s="15"/>
      <c r="BI46" s="55">
        <f>ROUND(($B46*BH46),2)</f>
        <v>0</v>
      </c>
      <c r="BJ46" s="15">
        <v>1.8</v>
      </c>
      <c r="BK46" s="55">
        <f>ROUND(($B46*BJ46),2)</f>
        <v>0</v>
      </c>
      <c r="BL46" s="15">
        <v>2.5</v>
      </c>
      <c r="BM46" s="55">
        <f>ROUND(($B46*BL46),2)</f>
        <v>0</v>
      </c>
      <c r="BN46" s="15">
        <v>3.8</v>
      </c>
      <c r="BO46" s="55">
        <f>ROUND(($B46*BN46),2)</f>
        <v>0</v>
      </c>
      <c r="BP46" s="15">
        <f>4+1</f>
        <v>5</v>
      </c>
      <c r="BQ46" s="54">
        <f>ROUND(($B46*BP46),2)</f>
        <v>0</v>
      </c>
      <c r="BR46" s="15">
        <f>0.2+0.1</f>
        <v>0.30000000000000004</v>
      </c>
      <c r="BS46" s="69">
        <f>ROUND(($B46*BR46),2)</f>
        <v>0</v>
      </c>
      <c r="BT46" s="19">
        <f>1+0.8</f>
        <v>1.8</v>
      </c>
      <c r="BU46" s="69">
        <f>ROUND(($B46*BT46),2)</f>
        <v>0</v>
      </c>
      <c r="BV46" s="18"/>
      <c r="BW46" s="69">
        <f>ROUND(($B46*BV46),2)</f>
        <v>0</v>
      </c>
      <c r="BX46" s="19">
        <v>1</v>
      </c>
      <c r="BY46" s="56">
        <f>ROUND(($B46*BX46),2)</f>
        <v>0</v>
      </c>
      <c r="BZ46" s="70">
        <f>11+40</f>
        <v>51</v>
      </c>
      <c r="CA46" s="69">
        <f>ROUND(($B46*BZ46),2)</f>
        <v>0</v>
      </c>
      <c r="CB46" s="70">
        <v>7</v>
      </c>
      <c r="CC46" s="69">
        <f>ROUND(($B46*CB46),2)</f>
        <v>0</v>
      </c>
      <c r="CD46" s="70">
        <v>1</v>
      </c>
      <c r="CE46" s="56">
        <f>ROUND(($B46*CD46),2)</f>
        <v>0</v>
      </c>
      <c r="CF46" s="70"/>
      <c r="CG46" s="56">
        <f>ROUND(($B46*CF46),2)</f>
        <v>0</v>
      </c>
      <c r="CH46" s="70">
        <v>2</v>
      </c>
      <c r="CI46" s="56">
        <f>ROUND(($B46*CH46),2)</f>
        <v>0</v>
      </c>
      <c r="CJ46" s="70">
        <v>0.6</v>
      </c>
      <c r="CK46" s="56">
        <f>ROUND(($B46*CJ46),2)</f>
        <v>0</v>
      </c>
      <c r="CL46" s="19">
        <v>4</v>
      </c>
      <c r="CM46" s="55">
        <f>ROUND(($B46*CL46),2)</f>
        <v>0</v>
      </c>
      <c r="CN46" s="15">
        <v>8</v>
      </c>
      <c r="CO46" s="55">
        <f>ROUND(($B46*CN46),2)</f>
        <v>0</v>
      </c>
      <c r="CP46" s="18">
        <v>2</v>
      </c>
      <c r="CQ46" s="54">
        <f>ROUND(($B46*CP46),2)</f>
        <v>0</v>
      </c>
      <c r="CR46" s="18">
        <f>1.7+0.9</f>
        <v>2.6</v>
      </c>
      <c r="CS46" s="54">
        <f>ROUND(($B46*CR46),2)</f>
        <v>0</v>
      </c>
      <c r="CT46" s="20">
        <v>1.5</v>
      </c>
      <c r="CU46" s="54">
        <f>ROUND(($B46*CT46),2)</f>
        <v>0</v>
      </c>
      <c r="CV46" s="20">
        <v>1</v>
      </c>
      <c r="CW46" s="54">
        <f>ROUND(($B46*CV46),2)</f>
        <v>0</v>
      </c>
      <c r="CX46" s="18">
        <v>0.5</v>
      </c>
      <c r="CY46" s="54">
        <f>ROUND(($B46*CX46),2)</f>
        <v>0</v>
      </c>
      <c r="CZ46" s="18">
        <f>4+0.5</f>
        <v>4.5</v>
      </c>
      <c r="DA46" s="54">
        <f>ROUND(($B46*CZ46),2)</f>
        <v>0</v>
      </c>
      <c r="DB46" s="18"/>
      <c r="DC46" s="54">
        <f>ROUND(($B46*DB46),2)</f>
        <v>0</v>
      </c>
      <c r="DD46" s="60"/>
    </row>
    <row r="47" spans="1:108" s="61" customFormat="1" ht="31.5" hidden="1" customHeight="1">
      <c r="A47" s="59" t="s">
        <v>13</v>
      </c>
      <c r="B47" s="92"/>
      <c r="C47" s="58"/>
      <c r="D47" s="94">
        <f>SUM(D48)</f>
        <v>0</v>
      </c>
      <c r="E47" s="95">
        <f>SUM(E48)</f>
        <v>0</v>
      </c>
      <c r="F47" s="121"/>
      <c r="G47" s="122"/>
      <c r="H47" s="97"/>
      <c r="I47" s="98"/>
      <c r="J47" s="97"/>
      <c r="K47" s="98"/>
      <c r="L47" s="97"/>
      <c r="M47" s="98"/>
      <c r="N47" s="97"/>
      <c r="O47" s="98"/>
      <c r="P47" s="97"/>
      <c r="Q47" s="98"/>
      <c r="R47" s="97"/>
      <c r="S47" s="98"/>
      <c r="T47" s="97"/>
      <c r="U47" s="98"/>
      <c r="V47" s="97"/>
      <c r="W47" s="98"/>
      <c r="X47" s="97"/>
      <c r="Y47" s="98"/>
      <c r="Z47" s="99"/>
      <c r="AA47" s="96"/>
      <c r="AB47" s="97"/>
      <c r="AC47" s="98"/>
      <c r="AD47" s="97"/>
      <c r="AE47" s="98"/>
      <c r="AF47" s="97"/>
      <c r="AG47" s="98"/>
      <c r="AH47" s="97"/>
      <c r="AI47" s="98"/>
      <c r="AJ47" s="97"/>
      <c r="AK47" s="98"/>
      <c r="AL47" s="97"/>
      <c r="AM47" s="98"/>
      <c r="AN47" s="97"/>
      <c r="AO47" s="98"/>
      <c r="AP47" s="97"/>
      <c r="AQ47" s="98"/>
      <c r="AR47" s="97"/>
      <c r="AS47" s="98"/>
      <c r="AT47" s="99"/>
      <c r="AU47" s="96"/>
      <c r="AV47" s="100"/>
      <c r="AW47" s="101"/>
      <c r="AX47" s="100"/>
      <c r="AY47" s="101"/>
      <c r="AZ47" s="102"/>
      <c r="BA47" s="103"/>
      <c r="BB47" s="97"/>
      <c r="BC47" s="98"/>
      <c r="BD47" s="99"/>
      <c r="BE47" s="96"/>
      <c r="BF47" s="97"/>
      <c r="BG47" s="98"/>
      <c r="BH47" s="97"/>
      <c r="BI47" s="98"/>
      <c r="BJ47" s="97"/>
      <c r="BK47" s="98"/>
      <c r="BL47" s="97"/>
      <c r="BM47" s="98"/>
      <c r="BN47" s="97"/>
      <c r="BO47" s="98"/>
      <c r="BP47" s="97"/>
      <c r="BQ47" s="96"/>
      <c r="BR47" s="97"/>
      <c r="BS47" s="103"/>
      <c r="BT47" s="100"/>
      <c r="BU47" s="103"/>
      <c r="BV47" s="100"/>
      <c r="BW47" s="103"/>
      <c r="BX47" s="100"/>
      <c r="BY47" s="101"/>
      <c r="BZ47" s="100"/>
      <c r="CA47" s="103"/>
      <c r="CB47" s="100"/>
      <c r="CC47" s="103"/>
      <c r="CD47" s="100"/>
      <c r="CE47" s="101"/>
      <c r="CF47" s="100"/>
      <c r="CG47" s="101"/>
      <c r="CH47" s="100"/>
      <c r="CI47" s="101"/>
      <c r="CJ47" s="100"/>
      <c r="CK47" s="101"/>
      <c r="CL47" s="100"/>
      <c r="CM47" s="98"/>
      <c r="CN47" s="100"/>
      <c r="CO47" s="98"/>
      <c r="CP47" s="100"/>
      <c r="CQ47" s="96"/>
      <c r="CR47" s="100"/>
      <c r="CS47" s="96"/>
      <c r="CT47" s="104"/>
      <c r="CU47" s="96"/>
      <c r="CV47" s="104"/>
      <c r="CW47" s="96"/>
      <c r="CX47" s="100"/>
      <c r="CY47" s="96"/>
      <c r="CZ47" s="100"/>
      <c r="DA47" s="96"/>
      <c r="DB47" s="100"/>
      <c r="DC47" s="96"/>
      <c r="DD47" s="60"/>
    </row>
    <row r="48" spans="1:108" s="61" customFormat="1" ht="31.5" hidden="1" customHeight="1">
      <c r="A48" s="74" t="s">
        <v>130</v>
      </c>
      <c r="B48" s="68"/>
      <c r="C48" s="14" t="s">
        <v>51</v>
      </c>
      <c r="D48" s="53">
        <f>H48+J48+L48+N48+P48+R48+T48+V48+X48+Z48+AB48+AD48+AF48+AH48+AJ48+AL48+AN48+AP48+AR48+AT48+AV48+AX48+AZ48+BB48+BD48+BF48+BH48+BJ48+BL48+BN48+BP48+BR48+BT48+BV48+BX48+BZ48+CB48+CD48++CF48+CH48+CJ48+CL48+CN48+CP48+CR48+CT48+CV48+CX48+CZ48+DB48</f>
        <v>0</v>
      </c>
      <c r="E48" s="54">
        <f>I48+K48+M48+O48+Q48+S48+U48+W48+Y48+AA48+AC48+AE48+AG48+AI48+AK48+AM48+AO48+AQ48+AS48+AU48+AW48+AY48+BA48+BC48+BE48+BG48+BI48+BK48+BM48+BO48+BQ48+BS48+BU48+BW48+BY48+CA48+CC48+CE48++CG48+CI48+CK48+CM48+CO48+CQ48+CS48+CU48+CW48+CY48+DA48+DC48</f>
        <v>0</v>
      </c>
      <c r="F48" s="120">
        <f>ROUND((G48*D48),2)</f>
        <v>0</v>
      </c>
      <c r="G48" s="121">
        <v>31.39</v>
      </c>
      <c r="H48" s="15"/>
      <c r="I48" s="55">
        <f>ROUND(($B48*H48),2)</f>
        <v>0</v>
      </c>
      <c r="J48" s="15"/>
      <c r="K48" s="55">
        <f>ROUND(($B48*J48),2)</f>
        <v>0</v>
      </c>
      <c r="L48" s="15"/>
      <c r="M48" s="55">
        <f>ROUND(($B48*L48),2)</f>
        <v>0</v>
      </c>
      <c r="N48" s="15"/>
      <c r="O48" s="55">
        <f>ROUND(($B48*N48),2)</f>
        <v>0</v>
      </c>
      <c r="P48" s="15"/>
      <c r="Q48" s="55">
        <f>ROUND(($B48*P48),2)</f>
        <v>0</v>
      </c>
      <c r="R48" s="15"/>
      <c r="S48" s="55">
        <f>ROUND(($B48*R48),2)</f>
        <v>0</v>
      </c>
      <c r="T48" s="15"/>
      <c r="U48" s="55">
        <f>ROUND(($B48*T48),2)</f>
        <v>0</v>
      </c>
      <c r="V48" s="15"/>
      <c r="W48" s="55">
        <f>ROUND(($B48*V48),2)</f>
        <v>0</v>
      </c>
      <c r="X48" s="15"/>
      <c r="Y48" s="55">
        <f>ROUND(($B48*X48),2)</f>
        <v>0</v>
      </c>
      <c r="Z48" s="17"/>
      <c r="AA48" s="54">
        <f>ROUND(($B48*Z48),2)</f>
        <v>0</v>
      </c>
      <c r="AB48" s="15"/>
      <c r="AC48" s="55">
        <f>ROUND(($B48*AB48),2)</f>
        <v>0</v>
      </c>
      <c r="AD48" s="15"/>
      <c r="AE48" s="55">
        <f>ROUND(($B48*AD48),2)</f>
        <v>0</v>
      </c>
      <c r="AF48" s="15"/>
      <c r="AG48" s="55">
        <f>ROUND(($B48*AF48),2)</f>
        <v>0</v>
      </c>
      <c r="AH48" s="15"/>
      <c r="AI48" s="55">
        <f>ROUND(($B48*AH48),2)</f>
        <v>0</v>
      </c>
      <c r="AJ48" s="15"/>
      <c r="AK48" s="55">
        <f>ROUND(($B48*AJ48),2)</f>
        <v>0</v>
      </c>
      <c r="AL48" s="15"/>
      <c r="AM48" s="55">
        <f>ROUND(($B48*AL48),2)</f>
        <v>0</v>
      </c>
      <c r="AN48" s="15"/>
      <c r="AO48" s="55">
        <f>ROUND(($B48*AN48),2)</f>
        <v>0</v>
      </c>
      <c r="AP48" s="15"/>
      <c r="AQ48" s="55">
        <f>ROUND(($B48*AP48),2)</f>
        <v>0</v>
      </c>
      <c r="AR48" s="15"/>
      <c r="AS48" s="55">
        <f>ROUND(($B48*AR48),2)</f>
        <v>0</v>
      </c>
      <c r="AT48" s="17"/>
      <c r="AU48" s="54">
        <f>ROUND(($B48*AT48),2)</f>
        <v>0</v>
      </c>
      <c r="AV48" s="19"/>
      <c r="AW48" s="56">
        <f>ROUND(($B48*AV48),2)</f>
        <v>0</v>
      </c>
      <c r="AX48" s="19"/>
      <c r="AY48" s="56">
        <f>ROUND(($B48*AX48),2)</f>
        <v>0</v>
      </c>
      <c r="AZ48" s="19"/>
      <c r="BA48" s="69">
        <f>ROUND(($B48*AZ48),2)</f>
        <v>0</v>
      </c>
      <c r="BB48" s="15"/>
      <c r="BC48" s="55">
        <f>ROUND(($B48*BB48),2)</f>
        <v>0</v>
      </c>
      <c r="BD48" s="17"/>
      <c r="BE48" s="54">
        <f>ROUND(($B48*BD48),2)</f>
        <v>0</v>
      </c>
      <c r="BF48" s="15"/>
      <c r="BG48" s="55">
        <f>ROUND(($B48*BF48),2)</f>
        <v>0</v>
      </c>
      <c r="BH48" s="15"/>
      <c r="BI48" s="55">
        <f>ROUND(($B48*BH48),2)</f>
        <v>0</v>
      </c>
      <c r="BJ48" s="15"/>
      <c r="BK48" s="55">
        <f>ROUND(($B48*BJ48),2)</f>
        <v>0</v>
      </c>
      <c r="BL48" s="15"/>
      <c r="BM48" s="55">
        <f>ROUND(($B48*BL48),2)</f>
        <v>0</v>
      </c>
      <c r="BN48" s="15"/>
      <c r="BO48" s="55">
        <f>ROUND(($B48*BN48),2)</f>
        <v>0</v>
      </c>
      <c r="BP48" s="15"/>
      <c r="BQ48" s="54">
        <f>ROUND(($B48*BP48),2)</f>
        <v>0</v>
      </c>
      <c r="BR48" s="15"/>
      <c r="BS48" s="69">
        <f>ROUND(($B48*BR48),2)</f>
        <v>0</v>
      </c>
      <c r="BT48" s="18"/>
      <c r="BU48" s="69">
        <f>ROUND(($B48*BT48),2)</f>
        <v>0</v>
      </c>
      <c r="BV48" s="18"/>
      <c r="BW48" s="69">
        <f>ROUND(($B48*BV48),2)</f>
        <v>0</v>
      </c>
      <c r="BX48" s="19"/>
      <c r="BY48" s="56">
        <f>ROUND(($B48*BX48),2)</f>
        <v>0</v>
      </c>
      <c r="BZ48" s="18"/>
      <c r="CA48" s="69">
        <f>ROUND(($B48*BZ48),2)</f>
        <v>0</v>
      </c>
      <c r="CB48" s="18"/>
      <c r="CC48" s="69">
        <f>ROUND(($B48*CB48),2)</f>
        <v>0</v>
      </c>
      <c r="CD48" s="19"/>
      <c r="CE48" s="56">
        <f>ROUND(($B48*CD48),2)</f>
        <v>0</v>
      </c>
      <c r="CF48" s="19"/>
      <c r="CG48" s="56">
        <f>ROUND(($B48*CF48),2)</f>
        <v>0</v>
      </c>
      <c r="CH48" s="70"/>
      <c r="CI48" s="56">
        <f>ROUND(($B48*CH48),2)</f>
        <v>0</v>
      </c>
      <c r="CJ48" s="70"/>
      <c r="CK48" s="56">
        <f>ROUND(($B48*CJ48),2)</f>
        <v>0</v>
      </c>
      <c r="CL48" s="19"/>
      <c r="CM48" s="55">
        <f>ROUND(($B48*CL48),2)</f>
        <v>0</v>
      </c>
      <c r="CN48" s="15"/>
      <c r="CO48" s="55">
        <f>ROUND(($B48*CN48),2)</f>
        <v>0</v>
      </c>
      <c r="CP48" s="15"/>
      <c r="CQ48" s="54">
        <f>ROUND(($B48*CP48),2)</f>
        <v>0</v>
      </c>
      <c r="CR48" s="18"/>
      <c r="CS48" s="54">
        <f>ROUND(($B48*CR48),2)</f>
        <v>0</v>
      </c>
      <c r="CT48" s="20"/>
      <c r="CU48" s="54">
        <f>ROUND(($B48*CT48),2)</f>
        <v>0</v>
      </c>
      <c r="CV48" s="20"/>
      <c r="CW48" s="54">
        <f>ROUND(($B48*CV48),2)</f>
        <v>0</v>
      </c>
      <c r="CX48" s="18"/>
      <c r="CY48" s="54">
        <f>ROUND(($B48*CX48),2)</f>
        <v>0</v>
      </c>
      <c r="CZ48" s="18"/>
      <c r="DA48" s="54">
        <f>ROUND(($B48*CZ48),2)</f>
        <v>0</v>
      </c>
      <c r="DB48" s="18"/>
      <c r="DC48" s="54">
        <f>ROUND(($B48*DB48),2)</f>
        <v>0</v>
      </c>
      <c r="DD48" s="60"/>
    </row>
    <row r="49" spans="1:108" s="61" customFormat="1" ht="17.25" hidden="1" customHeight="1">
      <c r="A49" s="59" t="s">
        <v>14</v>
      </c>
      <c r="B49" s="92"/>
      <c r="C49" s="58"/>
      <c r="D49" s="94">
        <f>SUM(D50:D51)</f>
        <v>0</v>
      </c>
      <c r="E49" s="95">
        <f>SUM(E50:E51)</f>
        <v>0</v>
      </c>
      <c r="F49" s="121"/>
      <c r="G49" s="122"/>
      <c r="H49" s="97"/>
      <c r="I49" s="98"/>
      <c r="J49" s="97"/>
      <c r="K49" s="98"/>
      <c r="L49" s="97"/>
      <c r="M49" s="98"/>
      <c r="N49" s="97"/>
      <c r="O49" s="98"/>
      <c r="P49" s="97"/>
      <c r="Q49" s="98"/>
      <c r="R49" s="97"/>
      <c r="S49" s="98"/>
      <c r="T49" s="97"/>
      <c r="U49" s="98"/>
      <c r="V49" s="97"/>
      <c r="W49" s="98"/>
      <c r="X49" s="97"/>
      <c r="Y49" s="98"/>
      <c r="Z49" s="99"/>
      <c r="AA49" s="96"/>
      <c r="AB49" s="97"/>
      <c r="AC49" s="98"/>
      <c r="AD49" s="97"/>
      <c r="AE49" s="98"/>
      <c r="AF49" s="97"/>
      <c r="AG49" s="98"/>
      <c r="AH49" s="97"/>
      <c r="AI49" s="98"/>
      <c r="AJ49" s="97"/>
      <c r="AK49" s="98"/>
      <c r="AL49" s="97"/>
      <c r="AM49" s="98"/>
      <c r="AN49" s="97"/>
      <c r="AO49" s="98"/>
      <c r="AP49" s="97"/>
      <c r="AQ49" s="98"/>
      <c r="AR49" s="97"/>
      <c r="AS49" s="98"/>
      <c r="AT49" s="99"/>
      <c r="AU49" s="96"/>
      <c r="AV49" s="100"/>
      <c r="AW49" s="101"/>
      <c r="AX49" s="100"/>
      <c r="AY49" s="101"/>
      <c r="AZ49" s="102"/>
      <c r="BA49" s="103"/>
      <c r="BB49" s="97"/>
      <c r="BC49" s="98"/>
      <c r="BD49" s="99"/>
      <c r="BE49" s="96"/>
      <c r="BF49" s="97"/>
      <c r="BG49" s="98"/>
      <c r="BH49" s="97"/>
      <c r="BI49" s="98"/>
      <c r="BJ49" s="97"/>
      <c r="BK49" s="98"/>
      <c r="BL49" s="97"/>
      <c r="BM49" s="98"/>
      <c r="BN49" s="97"/>
      <c r="BO49" s="98"/>
      <c r="BP49" s="97"/>
      <c r="BQ49" s="96"/>
      <c r="BR49" s="97"/>
      <c r="BS49" s="103"/>
      <c r="BT49" s="100"/>
      <c r="BU49" s="103"/>
      <c r="BV49" s="100"/>
      <c r="BW49" s="103"/>
      <c r="BX49" s="100"/>
      <c r="BY49" s="101"/>
      <c r="BZ49" s="100"/>
      <c r="CA49" s="103"/>
      <c r="CB49" s="100"/>
      <c r="CC49" s="103"/>
      <c r="CD49" s="100"/>
      <c r="CE49" s="101"/>
      <c r="CF49" s="100"/>
      <c r="CG49" s="101"/>
      <c r="CH49" s="100"/>
      <c r="CI49" s="101"/>
      <c r="CJ49" s="100"/>
      <c r="CK49" s="101"/>
      <c r="CL49" s="100"/>
      <c r="CM49" s="98"/>
      <c r="CN49" s="100"/>
      <c r="CO49" s="98"/>
      <c r="CP49" s="100"/>
      <c r="CQ49" s="96"/>
      <c r="CR49" s="100"/>
      <c r="CS49" s="96"/>
      <c r="CT49" s="104"/>
      <c r="CU49" s="96"/>
      <c r="CV49" s="104"/>
      <c r="CW49" s="96"/>
      <c r="CX49" s="100"/>
      <c r="CY49" s="96"/>
      <c r="CZ49" s="100"/>
      <c r="DA49" s="96"/>
      <c r="DB49" s="100"/>
      <c r="DC49" s="96"/>
      <c r="DD49" s="60"/>
    </row>
    <row r="50" spans="1:108" s="61" customFormat="1" ht="33.75" hidden="1" customHeight="1">
      <c r="A50" s="50" t="s">
        <v>131</v>
      </c>
      <c r="B50" s="68"/>
      <c r="C50" s="14" t="s">
        <v>51</v>
      </c>
      <c r="D50" s="53">
        <f>H50+J50+L50+N50+P50+R50+T50+V50+X50+Z50+AB50+AD50+AF50+AH50+AJ50+AL50+AN50+AP50+AR50+AT50+AV50+AX50+AZ50+BB50+BD50+BF50+BH50+BJ50+BL50+BN50+BP50+BR50+BT50+BV50+BX50+BZ50+CB50+CD50++CF50+CH50+CJ50+CL50+CN50+CP50+CR50+CT50+CV50+CX50+CZ50+DB50</f>
        <v>0</v>
      </c>
      <c r="E50" s="54">
        <f>I50+K50+M50+O50+Q50+S50+U50+W50+Y50+AA50+AC50+AE50+AG50+AI50+AK50+AM50+AO50+AQ50+AS50+AU50+AW50+AY50+BA50+BC50+BE50+BG50+BI50+BK50+BM50+BO50+BQ50+BS50+BU50+BW50+BY50+CA50+CC50+CE50++CG50+CI50+CK50+CM50+CO50+CQ50+CS50+CU50+CW50+CY50+DA50+DC50</f>
        <v>0</v>
      </c>
      <c r="F50" s="120">
        <f>ROUND((G50*D50),2)</f>
        <v>0</v>
      </c>
      <c r="G50" s="121">
        <v>51.17</v>
      </c>
      <c r="H50" s="15"/>
      <c r="I50" s="55">
        <f>ROUND(($B50*H50),2)</f>
        <v>0</v>
      </c>
      <c r="J50" s="15"/>
      <c r="K50" s="55">
        <f>ROUND(($B50*J50),2)</f>
        <v>0</v>
      </c>
      <c r="L50" s="15"/>
      <c r="M50" s="55">
        <f>ROUND(($B50*L50),2)</f>
        <v>0</v>
      </c>
      <c r="N50" s="15"/>
      <c r="O50" s="55">
        <f>ROUND(($B50*N50),2)</f>
        <v>0</v>
      </c>
      <c r="P50" s="15"/>
      <c r="Q50" s="55">
        <f>ROUND(($B50*P50),2)</f>
        <v>0</v>
      </c>
      <c r="R50" s="15"/>
      <c r="S50" s="55">
        <f>ROUND(($B50*R50),2)</f>
        <v>0</v>
      </c>
      <c r="T50" s="15"/>
      <c r="U50" s="55">
        <f>ROUND(($B50*T50),2)</f>
        <v>0</v>
      </c>
      <c r="V50" s="15"/>
      <c r="W50" s="55">
        <f>ROUND(($B50*V50),2)</f>
        <v>0</v>
      </c>
      <c r="X50" s="15"/>
      <c r="Y50" s="55">
        <f>ROUND(($B50*X50),2)</f>
        <v>0</v>
      </c>
      <c r="Z50" s="17"/>
      <c r="AA50" s="54">
        <f>ROUND(($B50*Z50),2)</f>
        <v>0</v>
      </c>
      <c r="AB50" s="15"/>
      <c r="AC50" s="55">
        <f>ROUND(($B50*AB50),2)</f>
        <v>0</v>
      </c>
      <c r="AD50" s="15"/>
      <c r="AE50" s="55">
        <f>ROUND(($B50*AD50),2)</f>
        <v>0</v>
      </c>
      <c r="AF50" s="15"/>
      <c r="AG50" s="55">
        <f>ROUND(($B50*AF50),2)</f>
        <v>0</v>
      </c>
      <c r="AH50" s="15"/>
      <c r="AI50" s="55">
        <f>ROUND(($B50*AH50),2)</f>
        <v>0</v>
      </c>
      <c r="AJ50" s="15"/>
      <c r="AK50" s="55">
        <f>ROUND(($B50*AJ50),2)</f>
        <v>0</v>
      </c>
      <c r="AL50" s="15"/>
      <c r="AM50" s="55">
        <f>ROUND(($B50*AL50),2)</f>
        <v>0</v>
      </c>
      <c r="AN50" s="15"/>
      <c r="AO50" s="55">
        <f>ROUND(($B50*AN50),2)</f>
        <v>0</v>
      </c>
      <c r="AP50" s="15"/>
      <c r="AQ50" s="55">
        <f>ROUND(($B50*AP50),2)</f>
        <v>0</v>
      </c>
      <c r="AR50" s="15"/>
      <c r="AS50" s="55">
        <f>ROUND(($B50*AR50),2)</f>
        <v>0</v>
      </c>
      <c r="AT50" s="17"/>
      <c r="AU50" s="54">
        <f>ROUND(($B50*AT50),2)</f>
        <v>0</v>
      </c>
      <c r="AV50" s="15"/>
      <c r="AW50" s="56">
        <f>ROUND(($B50*AV50),2)</f>
        <v>0</v>
      </c>
      <c r="AX50" s="15"/>
      <c r="AY50" s="56">
        <f>ROUND(($B50*AX50),2)</f>
        <v>0</v>
      </c>
      <c r="AZ50" s="15"/>
      <c r="BA50" s="69">
        <f>ROUND(($B50*AZ50),2)</f>
        <v>0</v>
      </c>
      <c r="BB50" s="15"/>
      <c r="BC50" s="55">
        <f>ROUND(($B50*BB50),2)</f>
        <v>0</v>
      </c>
      <c r="BD50" s="17"/>
      <c r="BE50" s="54">
        <f>ROUND(($B50*BD50),2)</f>
        <v>0</v>
      </c>
      <c r="BF50" s="15"/>
      <c r="BG50" s="55">
        <f>ROUND(($B50*BF50),2)</f>
        <v>0</v>
      </c>
      <c r="BH50" s="15"/>
      <c r="BI50" s="55">
        <f>ROUND(($B50*BH50),2)</f>
        <v>0</v>
      </c>
      <c r="BJ50" s="15"/>
      <c r="BK50" s="55">
        <f>ROUND(($B50*BJ50),2)</f>
        <v>0</v>
      </c>
      <c r="BL50" s="15"/>
      <c r="BM50" s="55">
        <f>ROUND(($B50*BL50),2)</f>
        <v>0</v>
      </c>
      <c r="BN50" s="15"/>
      <c r="BO50" s="55">
        <f>ROUND(($B50*BN50),2)</f>
        <v>0</v>
      </c>
      <c r="BP50" s="15"/>
      <c r="BQ50" s="54">
        <f>ROUND(($B50*BP50),2)</f>
        <v>0</v>
      </c>
      <c r="BR50" s="15"/>
      <c r="BS50" s="69">
        <f>ROUND(($B50*BR50),2)</f>
        <v>0</v>
      </c>
      <c r="BT50" s="17"/>
      <c r="BU50" s="69">
        <f>ROUND(($B50*BT50),2)</f>
        <v>0</v>
      </c>
      <c r="BV50" s="17"/>
      <c r="BW50" s="69">
        <f>ROUND(($B50*BV50),2)</f>
        <v>0</v>
      </c>
      <c r="BX50" s="15"/>
      <c r="BY50" s="56">
        <f>ROUND(($B50*BX50),2)</f>
        <v>0</v>
      </c>
      <c r="BZ50" s="16"/>
      <c r="CA50" s="69">
        <f>ROUND(($B50*BZ50),2)</f>
        <v>0</v>
      </c>
      <c r="CB50" s="16"/>
      <c r="CC50" s="69">
        <f>ROUND(($B50*CB50),2)</f>
        <v>0</v>
      </c>
      <c r="CD50" s="16"/>
      <c r="CE50" s="56">
        <f>ROUND(($B50*CD50),2)</f>
        <v>0</v>
      </c>
      <c r="CF50" s="16"/>
      <c r="CG50" s="56">
        <f>ROUND(($B50*CF50),2)</f>
        <v>0</v>
      </c>
      <c r="CH50" s="16"/>
      <c r="CI50" s="56">
        <f>ROUND(($B50*CH50),2)</f>
        <v>0</v>
      </c>
      <c r="CJ50" s="16"/>
      <c r="CK50" s="56">
        <f>ROUND(($B50*CJ50),2)</f>
        <v>0</v>
      </c>
      <c r="CL50" s="15"/>
      <c r="CM50" s="55">
        <f>ROUND(($B50*CL50),2)</f>
        <v>0</v>
      </c>
      <c r="CN50" s="15"/>
      <c r="CO50" s="55">
        <f>ROUND(($B50*CN50),2)</f>
        <v>0</v>
      </c>
      <c r="CP50" s="17"/>
      <c r="CQ50" s="54">
        <f>ROUND(($B50*CP50),2)</f>
        <v>0</v>
      </c>
      <c r="CR50" s="15"/>
      <c r="CS50" s="54">
        <f>ROUND(($B50*CR50),2)</f>
        <v>0</v>
      </c>
      <c r="CT50" s="75"/>
      <c r="CU50" s="54">
        <f>ROUND(($B50*CT50),2)</f>
        <v>0</v>
      </c>
      <c r="CV50" s="75"/>
      <c r="CW50" s="54">
        <f>ROUND(($B50*CV50),2)</f>
        <v>0</v>
      </c>
      <c r="CX50" s="17"/>
      <c r="CY50" s="54">
        <f>ROUND(($B50*CX50),2)</f>
        <v>0</v>
      </c>
      <c r="CZ50" s="17"/>
      <c r="DA50" s="54">
        <f>ROUND(($B50*CZ50),2)</f>
        <v>0</v>
      </c>
      <c r="DB50" s="17"/>
      <c r="DC50" s="54">
        <f>ROUND(($B50*DB50),2)</f>
        <v>0</v>
      </c>
      <c r="DD50" s="66"/>
    </row>
    <row r="51" spans="1:108" s="61" customFormat="1" ht="33.75" hidden="1" customHeight="1">
      <c r="A51" s="49" t="s">
        <v>132</v>
      </c>
      <c r="B51" s="68"/>
      <c r="C51" s="14" t="s">
        <v>51</v>
      </c>
      <c r="D51" s="53">
        <f>H51+J51+L51+N51+P51+R51+T51+V51+X51+Z51+AB51+AD51+AF51+AH51+AJ51+AL51+AN51+AP51+AR51+AT51+AV51+AX51+AZ51+BB51+BD51+BF51+BH51+BJ51+BL51+BN51+BP51+BR51+BT51+BV51+BX51+BZ51+CB51+CD51++CF51+CH51+CJ51+CL51+CN51+CP51+CR51+CT51+CV51+CX51+CZ51+DB51</f>
        <v>0</v>
      </c>
      <c r="E51" s="54">
        <f>I51+K51+M51+O51+Q51+S51+U51+W51+Y51+AA51+AC51+AE51+AG51+AI51+AK51+AM51+AO51+AQ51+AS51+AU51+AW51+AY51+BA51+BC51+BE51+BG51+BI51+BK51+BM51+BO51+BQ51+BS51+BU51+BW51+BY51+CA51+CC51+CE51++CG51+CI51+CK51+CM51+CO51+CQ51+CS51+CU51+CW51+CY51+DA51+DC51</f>
        <v>0</v>
      </c>
      <c r="F51" s="120">
        <f>ROUND((G51*D51),2)</f>
        <v>0</v>
      </c>
      <c r="G51" s="121">
        <v>45.56</v>
      </c>
      <c r="H51" s="15"/>
      <c r="I51" s="55">
        <f>ROUND(($B51*H51),2)</f>
        <v>0</v>
      </c>
      <c r="J51" s="15"/>
      <c r="K51" s="55">
        <f>ROUND(($B51*J51),2)</f>
        <v>0</v>
      </c>
      <c r="L51" s="15"/>
      <c r="M51" s="55">
        <f>ROUND(($B51*L51),2)</f>
        <v>0</v>
      </c>
      <c r="N51" s="15"/>
      <c r="O51" s="55">
        <f>ROUND(($B51*N51),2)</f>
        <v>0</v>
      </c>
      <c r="P51" s="15"/>
      <c r="Q51" s="55">
        <f>ROUND(($B51*P51),2)</f>
        <v>0</v>
      </c>
      <c r="R51" s="15"/>
      <c r="S51" s="55">
        <f>ROUND(($B51*R51),2)</f>
        <v>0</v>
      </c>
      <c r="T51" s="15"/>
      <c r="U51" s="55">
        <f>ROUND(($B51*T51),2)</f>
        <v>0</v>
      </c>
      <c r="V51" s="15"/>
      <c r="W51" s="55">
        <f>ROUND(($B51*V51),2)</f>
        <v>0</v>
      </c>
      <c r="X51" s="15"/>
      <c r="Y51" s="55">
        <f>ROUND(($B51*X51),2)</f>
        <v>0</v>
      </c>
      <c r="Z51" s="17"/>
      <c r="AA51" s="54">
        <f>ROUND(($B51*Z51),2)</f>
        <v>0</v>
      </c>
      <c r="AB51" s="15"/>
      <c r="AC51" s="55">
        <f>ROUND(($B51*AB51),2)</f>
        <v>0</v>
      </c>
      <c r="AD51" s="15"/>
      <c r="AE51" s="55">
        <f>ROUND(($B51*AD51),2)</f>
        <v>0</v>
      </c>
      <c r="AF51" s="15"/>
      <c r="AG51" s="55">
        <f>ROUND(($B51*AF51),2)</f>
        <v>0</v>
      </c>
      <c r="AH51" s="15"/>
      <c r="AI51" s="55">
        <f>ROUND(($B51*AH51),2)</f>
        <v>0</v>
      </c>
      <c r="AJ51" s="15"/>
      <c r="AK51" s="55">
        <f>ROUND(($B51*AJ51),2)</f>
        <v>0</v>
      </c>
      <c r="AL51" s="15"/>
      <c r="AM51" s="55">
        <f>ROUND(($B51*AL51),2)</f>
        <v>0</v>
      </c>
      <c r="AN51" s="15"/>
      <c r="AO51" s="55">
        <f>ROUND(($B51*AN51),2)</f>
        <v>0</v>
      </c>
      <c r="AP51" s="15"/>
      <c r="AQ51" s="55">
        <f>ROUND(($B51*AP51),2)</f>
        <v>0</v>
      </c>
      <c r="AR51" s="15"/>
      <c r="AS51" s="55">
        <f>ROUND(($B51*AR51),2)</f>
        <v>0</v>
      </c>
      <c r="AT51" s="17"/>
      <c r="AU51" s="54">
        <f>ROUND(($B51*AT51),2)</f>
        <v>0</v>
      </c>
      <c r="AV51" s="15"/>
      <c r="AW51" s="56">
        <f>ROUND(($B51*AV51),2)</f>
        <v>0</v>
      </c>
      <c r="AX51" s="15"/>
      <c r="AY51" s="56">
        <f>ROUND(($B51*AX51),2)</f>
        <v>0</v>
      </c>
      <c r="AZ51" s="15"/>
      <c r="BA51" s="69">
        <f>ROUND(($B51*AZ51),2)</f>
        <v>0</v>
      </c>
      <c r="BB51" s="15"/>
      <c r="BC51" s="55">
        <f>ROUND(($B51*BB51),2)</f>
        <v>0</v>
      </c>
      <c r="BD51" s="17"/>
      <c r="BE51" s="54">
        <f>ROUND(($B51*BD51),2)</f>
        <v>0</v>
      </c>
      <c r="BF51" s="15"/>
      <c r="BG51" s="55">
        <f>ROUND(($B51*BF51),2)</f>
        <v>0</v>
      </c>
      <c r="BH51" s="15"/>
      <c r="BI51" s="55">
        <f>ROUND(($B51*BH51),2)</f>
        <v>0</v>
      </c>
      <c r="BJ51" s="15"/>
      <c r="BK51" s="55">
        <f>ROUND(($B51*BJ51),2)</f>
        <v>0</v>
      </c>
      <c r="BL51" s="15"/>
      <c r="BM51" s="55">
        <f>ROUND(($B51*BL51),2)</f>
        <v>0</v>
      </c>
      <c r="BN51" s="15"/>
      <c r="BO51" s="55">
        <f>ROUND(($B51*BN51),2)</f>
        <v>0</v>
      </c>
      <c r="BP51" s="15"/>
      <c r="BQ51" s="54">
        <f>ROUND(($B51*BP51),2)</f>
        <v>0</v>
      </c>
      <c r="BR51" s="15"/>
      <c r="BS51" s="69">
        <f>ROUND(($B51*BR51),2)</f>
        <v>0</v>
      </c>
      <c r="BT51" s="17"/>
      <c r="BU51" s="69">
        <f>ROUND(($B51*BT51),2)</f>
        <v>0</v>
      </c>
      <c r="BV51" s="17"/>
      <c r="BW51" s="69">
        <f>ROUND(($B51*BV51),2)</f>
        <v>0</v>
      </c>
      <c r="BX51" s="15"/>
      <c r="BY51" s="56">
        <f>ROUND(($B51*BX51),2)</f>
        <v>0</v>
      </c>
      <c r="BZ51" s="17"/>
      <c r="CA51" s="69">
        <f>ROUND(($B51*BZ51),2)</f>
        <v>0</v>
      </c>
      <c r="CB51" s="17"/>
      <c r="CC51" s="69">
        <f>ROUND(($B51*CB51),2)</f>
        <v>0</v>
      </c>
      <c r="CD51" s="15"/>
      <c r="CE51" s="56">
        <f>ROUND(($B51*CD51),2)</f>
        <v>0</v>
      </c>
      <c r="CF51" s="15"/>
      <c r="CG51" s="56">
        <f>ROUND(($B51*CF51),2)</f>
        <v>0</v>
      </c>
      <c r="CH51" s="16"/>
      <c r="CI51" s="56">
        <f>ROUND(($B51*CH51),2)</f>
        <v>0</v>
      </c>
      <c r="CJ51" s="16"/>
      <c r="CK51" s="56">
        <f>ROUND(($B51*CJ51),2)</f>
        <v>0</v>
      </c>
      <c r="CL51" s="15"/>
      <c r="CM51" s="55">
        <f>ROUND(($B51*CL51),2)</f>
        <v>0</v>
      </c>
      <c r="CN51" s="71"/>
      <c r="CO51" s="55">
        <f>ROUND(($B51*CN51),2)</f>
        <v>0</v>
      </c>
      <c r="CP51" s="15"/>
      <c r="CQ51" s="54">
        <f>ROUND(($B51*CP51),2)</f>
        <v>0</v>
      </c>
      <c r="CR51" s="17"/>
      <c r="CS51" s="54">
        <f>ROUND(($B51*CR51),2)</f>
        <v>0</v>
      </c>
      <c r="CT51" s="75"/>
      <c r="CU51" s="54">
        <f>ROUND(($B51*CT51),2)</f>
        <v>0</v>
      </c>
      <c r="CV51" s="75"/>
      <c r="CW51" s="54">
        <f>ROUND(($B51*CV51),2)</f>
        <v>0</v>
      </c>
      <c r="CX51" s="17"/>
      <c r="CY51" s="54">
        <f>ROUND(($B51*CX51),2)</f>
        <v>0</v>
      </c>
      <c r="CZ51" s="17"/>
      <c r="DA51" s="54">
        <f>ROUND(($B51*CZ51),2)</f>
        <v>0</v>
      </c>
      <c r="DB51" s="17"/>
      <c r="DC51" s="54">
        <f>ROUND(($B51*DB51),2)</f>
        <v>0</v>
      </c>
      <c r="DD51" s="66"/>
    </row>
    <row r="52" spans="1:108" s="61" customFormat="1" ht="19.5" customHeight="1">
      <c r="A52" s="59" t="s">
        <v>155</v>
      </c>
      <c r="B52" s="92"/>
      <c r="C52" s="58"/>
      <c r="D52" s="94">
        <f>SUM(D53:D54)</f>
        <v>29.599999999999998</v>
      </c>
      <c r="E52" s="95">
        <f>SUM(E53:E54)</f>
        <v>0</v>
      </c>
      <c r="F52" s="121"/>
      <c r="G52" s="122"/>
      <c r="H52" s="97"/>
      <c r="I52" s="98"/>
      <c r="J52" s="97"/>
      <c r="K52" s="98"/>
      <c r="L52" s="97"/>
      <c r="M52" s="98"/>
      <c r="N52" s="97"/>
      <c r="O52" s="98"/>
      <c r="P52" s="97"/>
      <c r="Q52" s="98"/>
      <c r="R52" s="97"/>
      <c r="S52" s="98"/>
      <c r="T52" s="97"/>
      <c r="U52" s="98"/>
      <c r="V52" s="97"/>
      <c r="W52" s="98"/>
      <c r="X52" s="97"/>
      <c r="Y52" s="98"/>
      <c r="Z52" s="99"/>
      <c r="AA52" s="96"/>
      <c r="AB52" s="97"/>
      <c r="AC52" s="98"/>
      <c r="AD52" s="97"/>
      <c r="AE52" s="98"/>
      <c r="AF52" s="97"/>
      <c r="AG52" s="98"/>
      <c r="AH52" s="97"/>
      <c r="AI52" s="98"/>
      <c r="AJ52" s="97"/>
      <c r="AK52" s="98"/>
      <c r="AL52" s="97"/>
      <c r="AM52" s="98"/>
      <c r="AN52" s="97"/>
      <c r="AO52" s="98"/>
      <c r="AP52" s="97"/>
      <c r="AQ52" s="98"/>
      <c r="AR52" s="97"/>
      <c r="AS52" s="98"/>
      <c r="AT52" s="99"/>
      <c r="AU52" s="96"/>
      <c r="AV52" s="99"/>
      <c r="AW52" s="101"/>
      <c r="AX52" s="99"/>
      <c r="AY52" s="101"/>
      <c r="AZ52" s="97"/>
      <c r="BA52" s="103"/>
      <c r="BB52" s="97"/>
      <c r="BC52" s="98"/>
      <c r="BD52" s="99"/>
      <c r="BE52" s="96"/>
      <c r="BF52" s="97"/>
      <c r="BG52" s="98"/>
      <c r="BH52" s="97"/>
      <c r="BI52" s="98"/>
      <c r="BJ52" s="97"/>
      <c r="BK52" s="98"/>
      <c r="BL52" s="97"/>
      <c r="BM52" s="98"/>
      <c r="BN52" s="97"/>
      <c r="BO52" s="98"/>
      <c r="BP52" s="97"/>
      <c r="BQ52" s="96"/>
      <c r="BR52" s="97"/>
      <c r="BS52" s="103"/>
      <c r="BT52" s="99"/>
      <c r="BU52" s="103"/>
      <c r="BV52" s="99"/>
      <c r="BW52" s="103"/>
      <c r="BX52" s="99"/>
      <c r="BY52" s="101"/>
      <c r="BZ52" s="99"/>
      <c r="CA52" s="103"/>
      <c r="CB52" s="99"/>
      <c r="CC52" s="103"/>
      <c r="CD52" s="99"/>
      <c r="CE52" s="101"/>
      <c r="CF52" s="99"/>
      <c r="CG52" s="101"/>
      <c r="CH52" s="99"/>
      <c r="CI52" s="101"/>
      <c r="CJ52" s="99"/>
      <c r="CK52" s="101"/>
      <c r="CL52" s="99"/>
      <c r="CM52" s="98"/>
      <c r="CN52" s="99"/>
      <c r="CO52" s="98"/>
      <c r="CP52" s="99"/>
      <c r="CQ52" s="96"/>
      <c r="CR52" s="99"/>
      <c r="CS52" s="96"/>
      <c r="CT52" s="107"/>
      <c r="CU52" s="96"/>
      <c r="CV52" s="107"/>
      <c r="CW52" s="96"/>
      <c r="CX52" s="99"/>
      <c r="CY52" s="96"/>
      <c r="CZ52" s="99"/>
      <c r="DA52" s="96"/>
      <c r="DB52" s="99"/>
      <c r="DC52" s="96"/>
      <c r="DD52" s="66"/>
    </row>
    <row r="53" spans="1:108" s="61" customFormat="1" ht="33.75" hidden="1" customHeight="1">
      <c r="A53" s="49" t="s">
        <v>133</v>
      </c>
      <c r="B53" s="68"/>
      <c r="C53" s="14" t="s">
        <v>51</v>
      </c>
      <c r="D53" s="53">
        <f>H53+J53+L53+N53+P53+R53+T53+V53+X53+Z53+AB53+AD53+AF53+AH53+AJ53+AL53+AN53+AP53+AR53+AT53+AV53+AX53+AZ53+BB53+BD53+BF53+BH53+BJ53+BL53+BN53+BP53+BR53+BT53+BV53+BX53+BZ53+CB53+CD53++CF53+CH53+CJ53+CL53+CN53+CP53+CR53+CT53+CV53+CX53+CZ53+DB53</f>
        <v>0</v>
      </c>
      <c r="E53" s="54">
        <f>I53+K53+M53+O53+Q53+S53+U53+W53+Y53+AA53+AC53+AE53+AG53+AI53+AK53+AM53+AO53+AQ53+AS53+AU53+AW53+AY53+BA53+BC53+BE53+BG53+BI53+BK53+BM53+BO53+BQ53+BS53+BU53+BW53+BY53+CA53+CC53+CE53++CG53+CI53+CK53+CM53+CO53+CQ53+CS53+CU53+CW53+CY53+DA53+DC53</f>
        <v>0</v>
      </c>
      <c r="F53" s="120">
        <f>ROUND((G53*D53),2)</f>
        <v>0</v>
      </c>
      <c r="G53" s="121">
        <v>36.36</v>
      </c>
      <c r="H53" s="15"/>
      <c r="I53" s="55">
        <f>ROUND(($B53*H53),2)</f>
        <v>0</v>
      </c>
      <c r="J53" s="15"/>
      <c r="K53" s="55">
        <f>ROUND(($B53*J53),2)</f>
        <v>0</v>
      </c>
      <c r="L53" s="15"/>
      <c r="M53" s="55">
        <f>ROUND(($B53*L53),2)</f>
        <v>0</v>
      </c>
      <c r="N53" s="15"/>
      <c r="O53" s="55">
        <f>ROUND(($B53*N53),2)</f>
        <v>0</v>
      </c>
      <c r="P53" s="15"/>
      <c r="Q53" s="55">
        <f>ROUND(($B53*P53),2)</f>
        <v>0</v>
      </c>
      <c r="R53" s="15"/>
      <c r="S53" s="55">
        <f>ROUND(($B53*R53),2)</f>
        <v>0</v>
      </c>
      <c r="T53" s="15"/>
      <c r="U53" s="55">
        <f>ROUND(($B53*T53),2)</f>
        <v>0</v>
      </c>
      <c r="V53" s="15"/>
      <c r="W53" s="55">
        <f>ROUND(($B53*V53),2)</f>
        <v>0</v>
      </c>
      <c r="X53" s="15"/>
      <c r="Y53" s="55">
        <f>ROUND(($B53*X53),2)</f>
        <v>0</v>
      </c>
      <c r="Z53" s="17"/>
      <c r="AA53" s="54">
        <f>ROUND(($B53*Z53),2)</f>
        <v>0</v>
      </c>
      <c r="AB53" s="15"/>
      <c r="AC53" s="55">
        <f>ROUND(($B53*AB53),2)</f>
        <v>0</v>
      </c>
      <c r="AD53" s="15"/>
      <c r="AE53" s="55">
        <f>ROUND(($B53*AD53),2)</f>
        <v>0</v>
      </c>
      <c r="AF53" s="15"/>
      <c r="AG53" s="55">
        <f>ROUND(($B53*AF53),2)</f>
        <v>0</v>
      </c>
      <c r="AH53" s="15"/>
      <c r="AI53" s="55">
        <f>ROUND(($B53*AH53),2)</f>
        <v>0</v>
      </c>
      <c r="AJ53" s="15"/>
      <c r="AK53" s="55">
        <f>ROUND(($B53*AJ53),2)</f>
        <v>0</v>
      </c>
      <c r="AL53" s="15"/>
      <c r="AM53" s="55">
        <f>ROUND(($B53*AL53),2)</f>
        <v>0</v>
      </c>
      <c r="AN53" s="15"/>
      <c r="AO53" s="55">
        <f>ROUND(($B53*AN53),2)</f>
        <v>0</v>
      </c>
      <c r="AP53" s="15"/>
      <c r="AQ53" s="55">
        <f>ROUND(($B53*AP53),2)</f>
        <v>0</v>
      </c>
      <c r="AR53" s="15"/>
      <c r="AS53" s="55">
        <f>ROUND(($B53*AR53),2)</f>
        <v>0</v>
      </c>
      <c r="AT53" s="17"/>
      <c r="AU53" s="54">
        <f>ROUND(($B53*AT53),2)</f>
        <v>0</v>
      </c>
      <c r="AV53" s="15"/>
      <c r="AW53" s="56">
        <f>ROUND(($B53*AV53),2)</f>
        <v>0</v>
      </c>
      <c r="AX53" s="15"/>
      <c r="AY53" s="56">
        <f>ROUND(($B53*AX53),2)</f>
        <v>0</v>
      </c>
      <c r="AZ53" s="15"/>
      <c r="BA53" s="69">
        <f>ROUND(($B53*AZ53),2)</f>
        <v>0</v>
      </c>
      <c r="BB53" s="15"/>
      <c r="BC53" s="55">
        <f>ROUND(($B53*BB53),2)</f>
        <v>0</v>
      </c>
      <c r="BD53" s="17"/>
      <c r="BE53" s="54">
        <f>ROUND(($B53*BD53),2)</f>
        <v>0</v>
      </c>
      <c r="BF53" s="15"/>
      <c r="BG53" s="55">
        <f>ROUND(($B53*BF53),2)</f>
        <v>0</v>
      </c>
      <c r="BH53" s="15"/>
      <c r="BI53" s="55">
        <f>ROUND(($B53*BH53),2)</f>
        <v>0</v>
      </c>
      <c r="BJ53" s="15"/>
      <c r="BK53" s="55">
        <f>ROUND(($B53*BJ53),2)</f>
        <v>0</v>
      </c>
      <c r="BL53" s="15"/>
      <c r="BM53" s="55">
        <f>ROUND(($B53*BL53),2)</f>
        <v>0</v>
      </c>
      <c r="BN53" s="15"/>
      <c r="BO53" s="55">
        <f>ROUND(($B53*BN53),2)</f>
        <v>0</v>
      </c>
      <c r="BP53" s="15"/>
      <c r="BQ53" s="54">
        <f>ROUND(($B53*BP53),2)</f>
        <v>0</v>
      </c>
      <c r="BR53" s="15"/>
      <c r="BS53" s="69">
        <f>ROUND(($B53*BR53),2)</f>
        <v>0</v>
      </c>
      <c r="BT53" s="17"/>
      <c r="BU53" s="69">
        <f>ROUND(($B53*BT53),2)</f>
        <v>0</v>
      </c>
      <c r="BV53" s="17"/>
      <c r="BW53" s="69">
        <f>ROUND(($B53*BV53),2)</f>
        <v>0</v>
      </c>
      <c r="BX53" s="15"/>
      <c r="BY53" s="56">
        <f>ROUND(($B53*BX53),2)</f>
        <v>0</v>
      </c>
      <c r="BZ53" s="16"/>
      <c r="CA53" s="69">
        <f>ROUND(($B53*BZ53),2)</f>
        <v>0</v>
      </c>
      <c r="CB53" s="16"/>
      <c r="CC53" s="69">
        <f>ROUND(($B53*CB53),2)</f>
        <v>0</v>
      </c>
      <c r="CD53" s="16"/>
      <c r="CE53" s="56">
        <f>ROUND(($B53*CD53),2)</f>
        <v>0</v>
      </c>
      <c r="CF53" s="16"/>
      <c r="CG53" s="56">
        <f>ROUND(($B53*CF53),2)</f>
        <v>0</v>
      </c>
      <c r="CH53" s="16"/>
      <c r="CI53" s="56">
        <f>ROUND(($B53*CH53),2)</f>
        <v>0</v>
      </c>
      <c r="CJ53" s="16"/>
      <c r="CK53" s="56">
        <f>ROUND(($B53*CJ53),2)</f>
        <v>0</v>
      </c>
      <c r="CL53" s="15"/>
      <c r="CM53" s="55">
        <f>ROUND(($B53*CL53),2)</f>
        <v>0</v>
      </c>
      <c r="CN53" s="15"/>
      <c r="CO53" s="55">
        <f>ROUND(($B53*CN53),2)</f>
        <v>0</v>
      </c>
      <c r="CP53" s="15"/>
      <c r="CQ53" s="54">
        <f>ROUND(($B53*CP53),2)</f>
        <v>0</v>
      </c>
      <c r="CR53" s="17"/>
      <c r="CS53" s="54">
        <f>ROUND(($B53*CR53),2)</f>
        <v>0</v>
      </c>
      <c r="CT53" s="75"/>
      <c r="CU53" s="54">
        <f>ROUND(($B53*CT53),2)</f>
        <v>0</v>
      </c>
      <c r="CV53" s="75"/>
      <c r="CW53" s="54">
        <f>ROUND(($B53*CV53),2)</f>
        <v>0</v>
      </c>
      <c r="CX53" s="17"/>
      <c r="CY53" s="54">
        <f>ROUND(($B53*CX53),2)</f>
        <v>0</v>
      </c>
      <c r="CZ53" s="17"/>
      <c r="DA53" s="54">
        <f>ROUND(($B53*CZ53),2)</f>
        <v>0</v>
      </c>
      <c r="DB53" s="17"/>
      <c r="DC53" s="54">
        <f>ROUND(($B53*DB53),2)</f>
        <v>0</v>
      </c>
      <c r="DD53" s="66"/>
    </row>
    <row r="54" spans="1:108" s="61" customFormat="1" ht="30.75" customHeight="1">
      <c r="A54" s="76" t="s">
        <v>122</v>
      </c>
      <c r="B54" s="68"/>
      <c r="C54" s="14" t="s">
        <v>50</v>
      </c>
      <c r="D54" s="53">
        <f>H54+J54+L54+N54+P54+R54+T54+V54+X54+Z54+AB54+AD54+AF54+AH54+AJ54+AL54+AN54+AP54+AR54+AT54+AV54+AX54+AZ54+BB54+BD54+BF54+BH54+BJ54+BL54+BN54+BP54+BR54+BT54+BV54+BX54+BZ54+CB54+CD54++CF54+CH54+CJ54+CL54+CN54+CP54+CR54+CT54+CV54+CX54+CZ54+DB54</f>
        <v>29.599999999999998</v>
      </c>
      <c r="E54" s="54">
        <f>I54+K54+M54+O54+Q54+S54+U54+W54+Y54+AA54+AC54+AE54+AG54+AI54+AK54+AM54+AO54+AQ54+AS54+AU54+AW54+AY54+BA54+BC54+BE54+BG54+BI54+BK54+BM54+BO54+BQ54+BS54+BU54+BW54+BY54+CA54+CC54+CE54++CG54+CI54+CK54+CM54+CO54+CQ54+CS54+CU54+CW54+CY54+DA54+DC54</f>
        <v>0</v>
      </c>
      <c r="F54" s="120">
        <f>ROUND((G54*D54),2)</f>
        <v>13764</v>
      </c>
      <c r="G54" s="121">
        <v>465</v>
      </c>
      <c r="H54" s="15"/>
      <c r="I54" s="55">
        <f>ROUND(($B54*H54),2)</f>
        <v>0</v>
      </c>
      <c r="J54" s="15"/>
      <c r="K54" s="55">
        <f>ROUND(($B54*J54),2)</f>
        <v>0</v>
      </c>
      <c r="L54" s="15">
        <v>1</v>
      </c>
      <c r="M54" s="55">
        <f>ROUND(($B54*L54),2)</f>
        <v>0</v>
      </c>
      <c r="N54" s="15">
        <v>1</v>
      </c>
      <c r="O54" s="55">
        <f>ROUND(($B54*N54),2)</f>
        <v>0</v>
      </c>
      <c r="P54" s="15"/>
      <c r="Q54" s="55">
        <f>ROUND(($B54*P54),2)</f>
        <v>0</v>
      </c>
      <c r="R54" s="15"/>
      <c r="S54" s="55">
        <f>ROUND(($B54*R54),2)</f>
        <v>0</v>
      </c>
      <c r="T54" s="15"/>
      <c r="U54" s="55">
        <f>ROUND(($B54*T54),2)</f>
        <v>0</v>
      </c>
      <c r="V54" s="15"/>
      <c r="W54" s="55">
        <f>ROUND(($B54*V54),2)</f>
        <v>0</v>
      </c>
      <c r="X54" s="15"/>
      <c r="Y54" s="55">
        <f>ROUND(($B54*X54),2)</f>
        <v>0</v>
      </c>
      <c r="Z54" s="17">
        <v>1.2</v>
      </c>
      <c r="AA54" s="54">
        <f>ROUND(($B54*Z54),2)</f>
        <v>0</v>
      </c>
      <c r="AB54" s="15">
        <v>0.8</v>
      </c>
      <c r="AC54" s="55">
        <f>ROUND(($B54*AB54),2)</f>
        <v>0</v>
      </c>
      <c r="AD54" s="15"/>
      <c r="AE54" s="55">
        <f>ROUND(($B54*AD54),2)</f>
        <v>0</v>
      </c>
      <c r="AF54" s="15">
        <v>1</v>
      </c>
      <c r="AG54" s="55">
        <f>ROUND(($B54*AF54),2)</f>
        <v>0</v>
      </c>
      <c r="AH54" s="15"/>
      <c r="AI54" s="55">
        <f>ROUND(($B54*AH54),2)</f>
        <v>0</v>
      </c>
      <c r="AJ54" s="15"/>
      <c r="AK54" s="55">
        <f>ROUND(($B54*AJ54),2)</f>
        <v>0</v>
      </c>
      <c r="AL54" s="15">
        <v>0.9</v>
      </c>
      <c r="AM54" s="55">
        <f>ROUND(($B54*AL54),2)</f>
        <v>0</v>
      </c>
      <c r="AN54" s="15"/>
      <c r="AO54" s="55">
        <f>ROUND(($B54*AN54),2)</f>
        <v>0</v>
      </c>
      <c r="AP54" s="15">
        <v>2</v>
      </c>
      <c r="AQ54" s="55">
        <f>ROUND(($B54*AP54),2)</f>
        <v>0</v>
      </c>
      <c r="AR54" s="15"/>
      <c r="AS54" s="55">
        <f>ROUND(($B54*AR54),2)</f>
        <v>0</v>
      </c>
      <c r="AT54" s="17"/>
      <c r="AU54" s="54">
        <f>ROUND(($B54*AT54),2)</f>
        <v>0</v>
      </c>
      <c r="AV54" s="15">
        <v>3</v>
      </c>
      <c r="AW54" s="56">
        <f>ROUND(($B54*AV54),2)</f>
        <v>0</v>
      </c>
      <c r="AX54" s="15"/>
      <c r="AY54" s="56">
        <f>ROUND(($B54*AX54),2)</f>
        <v>0</v>
      </c>
      <c r="AZ54" s="15"/>
      <c r="BA54" s="69">
        <f>ROUND(($B54*AZ54),2)</f>
        <v>0</v>
      </c>
      <c r="BB54" s="15"/>
      <c r="BC54" s="55">
        <f>ROUND(($B54*BB54),2)</f>
        <v>0</v>
      </c>
      <c r="BD54" s="17">
        <v>0.7</v>
      </c>
      <c r="BE54" s="54">
        <f>ROUND(($B54*BD54),2)</f>
        <v>0</v>
      </c>
      <c r="BF54" s="15">
        <v>1.7</v>
      </c>
      <c r="BG54" s="55">
        <f>ROUND(($B54*BF54),2)</f>
        <v>0</v>
      </c>
      <c r="BH54" s="15"/>
      <c r="BI54" s="55">
        <f>ROUND(($B54*BH54),2)</f>
        <v>0</v>
      </c>
      <c r="BJ54" s="15">
        <v>0.9</v>
      </c>
      <c r="BK54" s="55">
        <f>ROUND(($B54*BJ54),2)</f>
        <v>0</v>
      </c>
      <c r="BL54" s="15">
        <v>0.9</v>
      </c>
      <c r="BM54" s="55">
        <f>ROUND(($B54*BL54),2)</f>
        <v>0</v>
      </c>
      <c r="BN54" s="15">
        <v>3.8</v>
      </c>
      <c r="BO54" s="55">
        <f>ROUND(($B54*BN54),2)</f>
        <v>0</v>
      </c>
      <c r="BP54" s="15">
        <v>1.4</v>
      </c>
      <c r="BQ54" s="54">
        <f>ROUND(($B54*BP54),2)</f>
        <v>0</v>
      </c>
      <c r="BR54" s="15">
        <f>1.6+1.5</f>
        <v>3.1</v>
      </c>
      <c r="BS54" s="69">
        <f>ROUND(($B54*BR54),2)</f>
        <v>0</v>
      </c>
      <c r="BT54" s="17">
        <f>1+1.3</f>
        <v>2.2999999999999998</v>
      </c>
      <c r="BU54" s="69">
        <f>ROUND(($B54*BT54),2)</f>
        <v>0</v>
      </c>
      <c r="BV54" s="17"/>
      <c r="BW54" s="69">
        <f>ROUND(($B54*BV54),2)</f>
        <v>0</v>
      </c>
      <c r="BX54" s="15"/>
      <c r="BY54" s="56">
        <f>ROUND(($B54*BX54),2)</f>
        <v>0</v>
      </c>
      <c r="BZ54" s="16"/>
      <c r="CA54" s="69">
        <f>ROUND(($B54*BZ54),2)</f>
        <v>0</v>
      </c>
      <c r="CB54" s="16"/>
      <c r="CC54" s="69">
        <f>ROUND(($B54*CB54),2)</f>
        <v>0</v>
      </c>
      <c r="CD54" s="16">
        <v>0.4</v>
      </c>
      <c r="CE54" s="56">
        <f>ROUND(($B54*CD54),2)</f>
        <v>0</v>
      </c>
      <c r="CF54" s="16"/>
      <c r="CG54" s="56">
        <f>ROUND(($B54*CF54),2)</f>
        <v>0</v>
      </c>
      <c r="CH54" s="16"/>
      <c r="CI54" s="56">
        <f>ROUND(($B54*CH54),2)</f>
        <v>0</v>
      </c>
      <c r="CJ54" s="16"/>
      <c r="CK54" s="56">
        <f>ROUND(($B54*CJ54),2)</f>
        <v>0</v>
      </c>
      <c r="CL54" s="15">
        <v>2</v>
      </c>
      <c r="CM54" s="55">
        <f>ROUND(($B54*CL54),2)</f>
        <v>0</v>
      </c>
      <c r="CN54" s="15"/>
      <c r="CO54" s="55">
        <f>ROUND(($B54*CN54),2)</f>
        <v>0</v>
      </c>
      <c r="CP54" s="17"/>
      <c r="CQ54" s="54">
        <f>ROUND(($B54*CP54),2)</f>
        <v>0</v>
      </c>
      <c r="CR54" s="17">
        <v>1.5</v>
      </c>
      <c r="CS54" s="54">
        <f>ROUND(($B54*CR54),2)</f>
        <v>0</v>
      </c>
      <c r="CT54" s="75"/>
      <c r="CU54" s="54">
        <f>ROUND(($B54*CT54),2)</f>
        <v>0</v>
      </c>
      <c r="CV54" s="75"/>
      <c r="CW54" s="54">
        <f>ROUND(($B54*CV54),2)</f>
        <v>0</v>
      </c>
      <c r="CX54" s="17"/>
      <c r="CY54" s="54">
        <f>ROUND(($B54*CX54),2)</f>
        <v>0</v>
      </c>
      <c r="CZ54" s="17"/>
      <c r="DA54" s="54">
        <f>ROUND(($B54*CZ54),2)</f>
        <v>0</v>
      </c>
      <c r="DB54" s="17"/>
      <c r="DC54" s="54">
        <f>ROUND(($B54*DB54),2)</f>
        <v>0</v>
      </c>
      <c r="DD54" s="66"/>
    </row>
    <row r="55" spans="1:108" s="61" customFormat="1" ht="31.5" hidden="1" customHeight="1">
      <c r="A55" s="59" t="s">
        <v>5</v>
      </c>
      <c r="B55" s="92"/>
      <c r="C55" s="58"/>
      <c r="D55" s="94">
        <f>SUM(D56)</f>
        <v>0</v>
      </c>
      <c r="E55" s="95">
        <f>SUM(E56)</f>
        <v>0</v>
      </c>
      <c r="F55" s="121"/>
      <c r="G55" s="122"/>
      <c r="H55" s="97"/>
      <c r="I55" s="98"/>
      <c r="J55" s="97"/>
      <c r="K55" s="98"/>
      <c r="L55" s="97"/>
      <c r="M55" s="98"/>
      <c r="N55" s="97"/>
      <c r="O55" s="98"/>
      <c r="P55" s="97"/>
      <c r="Q55" s="98"/>
      <c r="R55" s="97"/>
      <c r="S55" s="98"/>
      <c r="T55" s="97"/>
      <c r="U55" s="98"/>
      <c r="V55" s="97"/>
      <c r="W55" s="98"/>
      <c r="X55" s="97"/>
      <c r="Y55" s="98"/>
      <c r="Z55" s="99"/>
      <c r="AA55" s="96"/>
      <c r="AB55" s="97"/>
      <c r="AC55" s="98"/>
      <c r="AD55" s="97"/>
      <c r="AE55" s="98"/>
      <c r="AF55" s="97"/>
      <c r="AG55" s="98"/>
      <c r="AH55" s="97"/>
      <c r="AI55" s="98"/>
      <c r="AJ55" s="97"/>
      <c r="AK55" s="98"/>
      <c r="AL55" s="97"/>
      <c r="AM55" s="98"/>
      <c r="AN55" s="97"/>
      <c r="AO55" s="98"/>
      <c r="AP55" s="97"/>
      <c r="AQ55" s="98"/>
      <c r="AR55" s="97"/>
      <c r="AS55" s="98"/>
      <c r="AT55" s="99"/>
      <c r="AU55" s="96"/>
      <c r="AV55" s="99"/>
      <c r="AW55" s="101"/>
      <c r="AX55" s="99"/>
      <c r="AY55" s="101"/>
      <c r="AZ55" s="97"/>
      <c r="BA55" s="103"/>
      <c r="BB55" s="97"/>
      <c r="BC55" s="98"/>
      <c r="BD55" s="99"/>
      <c r="BE55" s="96"/>
      <c r="BF55" s="97"/>
      <c r="BG55" s="98"/>
      <c r="BH55" s="97"/>
      <c r="BI55" s="98"/>
      <c r="BJ55" s="97"/>
      <c r="BK55" s="98"/>
      <c r="BL55" s="97"/>
      <c r="BM55" s="98"/>
      <c r="BN55" s="97"/>
      <c r="BO55" s="98"/>
      <c r="BP55" s="97"/>
      <c r="BQ55" s="96"/>
      <c r="BR55" s="97"/>
      <c r="BS55" s="103"/>
      <c r="BT55" s="99"/>
      <c r="BU55" s="103"/>
      <c r="BV55" s="99"/>
      <c r="BW55" s="103"/>
      <c r="BX55" s="99"/>
      <c r="BY55" s="101"/>
      <c r="BZ55" s="99"/>
      <c r="CA55" s="103"/>
      <c r="CB55" s="99"/>
      <c r="CC55" s="103"/>
      <c r="CD55" s="99"/>
      <c r="CE55" s="101"/>
      <c r="CF55" s="99"/>
      <c r="CG55" s="101"/>
      <c r="CH55" s="99"/>
      <c r="CI55" s="101"/>
      <c r="CJ55" s="99"/>
      <c r="CK55" s="101"/>
      <c r="CL55" s="99"/>
      <c r="CM55" s="98"/>
      <c r="CN55" s="99"/>
      <c r="CO55" s="98"/>
      <c r="CP55" s="99"/>
      <c r="CQ55" s="96"/>
      <c r="CR55" s="99"/>
      <c r="CS55" s="96"/>
      <c r="CT55" s="107"/>
      <c r="CU55" s="96"/>
      <c r="CV55" s="107"/>
      <c r="CW55" s="96"/>
      <c r="CX55" s="99"/>
      <c r="CY55" s="96"/>
      <c r="CZ55" s="99"/>
      <c r="DA55" s="96"/>
      <c r="DB55" s="99"/>
      <c r="DC55" s="96"/>
      <c r="DD55" s="66"/>
    </row>
    <row r="56" spans="1:108" s="61" customFormat="1" ht="33.75" hidden="1" customHeight="1">
      <c r="A56" s="50" t="s">
        <v>134</v>
      </c>
      <c r="B56" s="68"/>
      <c r="C56" s="14" t="s">
        <v>51</v>
      </c>
      <c r="D56" s="53">
        <f>H56+J56+L56+N56+P56+R56+T56+V56+X56+Z56+AB56+AD56+AF56+AH56+AJ56+AL56+AN56+AP56+AR56+AT56+AV56+AX56+AZ56+BB56+BD56+BF56+BH56+BJ56+BL56+BN56+BP56+BR56+BT56+BV56+BX56+BZ56+CB56+CD56++CF56+CH56+CJ56+CL56+CN56+CP56+CR56+CT56+CV56+CX56+CZ56+DB56</f>
        <v>0</v>
      </c>
      <c r="E56" s="54">
        <f>I56+K56+M56+O56+Q56+S56+U56+W56+Y56+AA56+AC56+AE56+AG56+AI56+AK56+AM56+AO56+AQ56+AS56+AU56+AW56+AY56+BA56+BC56+BE56+BG56+BI56+BK56+BM56+BO56+BQ56+BS56+BU56+BW56+BY56+CA56+CC56+CE56++CG56+CI56+CK56+CM56+CO56+CQ56+CS56+CU56+CW56+CY56+DA56+DC56</f>
        <v>0</v>
      </c>
      <c r="F56" s="120">
        <f>ROUND((G56*D56),2)</f>
        <v>0</v>
      </c>
      <c r="G56" s="121">
        <v>71.7</v>
      </c>
      <c r="H56" s="15"/>
      <c r="I56" s="55">
        <f>ROUND(($B56*H56),2)</f>
        <v>0</v>
      </c>
      <c r="J56" s="15"/>
      <c r="K56" s="55">
        <f>ROUND(($B56*J56),2)</f>
        <v>0</v>
      </c>
      <c r="L56" s="15"/>
      <c r="M56" s="55">
        <f>ROUND(($B56*L56),2)</f>
        <v>0</v>
      </c>
      <c r="N56" s="15"/>
      <c r="O56" s="55">
        <f>ROUND(($B56*N56),2)</f>
        <v>0</v>
      </c>
      <c r="P56" s="15"/>
      <c r="Q56" s="55">
        <f>ROUND(($B56*P56),2)</f>
        <v>0</v>
      </c>
      <c r="R56" s="15"/>
      <c r="S56" s="55">
        <f>ROUND(($B56*R56),2)</f>
        <v>0</v>
      </c>
      <c r="T56" s="15"/>
      <c r="U56" s="55">
        <f>ROUND(($B56*T56),2)</f>
        <v>0</v>
      </c>
      <c r="V56" s="15"/>
      <c r="W56" s="55">
        <f>ROUND(($B56*V56),2)</f>
        <v>0</v>
      </c>
      <c r="X56" s="15"/>
      <c r="Y56" s="55">
        <f>ROUND(($B56*X56),2)</f>
        <v>0</v>
      </c>
      <c r="Z56" s="17"/>
      <c r="AA56" s="54">
        <f>ROUND(($B56*Z56),2)</f>
        <v>0</v>
      </c>
      <c r="AB56" s="15"/>
      <c r="AC56" s="55">
        <f>ROUND(($B56*AB56),2)</f>
        <v>0</v>
      </c>
      <c r="AD56" s="15"/>
      <c r="AE56" s="55">
        <f>ROUND(($B56*AD56),2)</f>
        <v>0</v>
      </c>
      <c r="AF56" s="15"/>
      <c r="AG56" s="55">
        <f>ROUND(($B56*AF56),2)</f>
        <v>0</v>
      </c>
      <c r="AH56" s="15"/>
      <c r="AI56" s="55">
        <f>ROUND(($B56*AH56),2)</f>
        <v>0</v>
      </c>
      <c r="AJ56" s="17"/>
      <c r="AK56" s="55">
        <f>ROUND(($B56*AJ56),2)</f>
        <v>0</v>
      </c>
      <c r="AL56" s="15"/>
      <c r="AM56" s="55">
        <f>ROUND(($B56*AL56),2)</f>
        <v>0</v>
      </c>
      <c r="AN56" s="15"/>
      <c r="AO56" s="55">
        <f>ROUND(($B56*AN56),2)</f>
        <v>0</v>
      </c>
      <c r="AP56" s="15"/>
      <c r="AQ56" s="55">
        <f>ROUND(($B56*AP56),2)</f>
        <v>0</v>
      </c>
      <c r="AR56" s="15"/>
      <c r="AS56" s="55">
        <f>ROUND(($B56*AR56),2)</f>
        <v>0</v>
      </c>
      <c r="AT56" s="17"/>
      <c r="AU56" s="54">
        <f>ROUND(($B56*AT56),2)</f>
        <v>0</v>
      </c>
      <c r="AV56" s="15"/>
      <c r="AW56" s="56">
        <f>ROUND(($B56*AV56),2)</f>
        <v>0</v>
      </c>
      <c r="AX56" s="15"/>
      <c r="AY56" s="56">
        <f>ROUND(($B56*AX56),2)</f>
        <v>0</v>
      </c>
      <c r="AZ56" s="15"/>
      <c r="BA56" s="69">
        <f>ROUND(($B56*AZ56),2)</f>
        <v>0</v>
      </c>
      <c r="BB56" s="15"/>
      <c r="BC56" s="55">
        <f>ROUND(($B56*BB56),2)</f>
        <v>0</v>
      </c>
      <c r="BD56" s="17"/>
      <c r="BE56" s="54">
        <f>ROUND(($B56*BD56),2)</f>
        <v>0</v>
      </c>
      <c r="BF56" s="15"/>
      <c r="BG56" s="55">
        <f>ROUND(($B56*BF56),2)</f>
        <v>0</v>
      </c>
      <c r="BH56" s="15"/>
      <c r="BI56" s="55">
        <f>ROUND(($B56*BH56),2)</f>
        <v>0</v>
      </c>
      <c r="BJ56" s="15"/>
      <c r="BK56" s="55">
        <f>ROUND(($B56*BJ56),2)</f>
        <v>0</v>
      </c>
      <c r="BL56" s="15"/>
      <c r="BM56" s="55">
        <f>ROUND(($B56*BL56),2)</f>
        <v>0</v>
      </c>
      <c r="BN56" s="17"/>
      <c r="BO56" s="55">
        <f>ROUND(($B56*BN56),2)</f>
        <v>0</v>
      </c>
      <c r="BP56" s="15"/>
      <c r="BQ56" s="54">
        <f>ROUND(($B56*BP56),2)</f>
        <v>0</v>
      </c>
      <c r="BR56" s="15"/>
      <c r="BS56" s="69">
        <f>ROUND(($B56*BR56),2)</f>
        <v>0</v>
      </c>
      <c r="BT56" s="17"/>
      <c r="BU56" s="69">
        <f>ROUND(($B56*BT56),2)</f>
        <v>0</v>
      </c>
      <c r="BV56" s="17"/>
      <c r="BW56" s="69">
        <f>ROUND(($B56*BV56),2)</f>
        <v>0</v>
      </c>
      <c r="BX56" s="15"/>
      <c r="BY56" s="56">
        <f>ROUND(($B56*BX56),2)</f>
        <v>0</v>
      </c>
      <c r="BZ56" s="16"/>
      <c r="CA56" s="69">
        <f>ROUND(($B56*BZ56),2)</f>
        <v>0</v>
      </c>
      <c r="CB56" s="16"/>
      <c r="CC56" s="69">
        <f>ROUND(($B56*CB56),2)</f>
        <v>0</v>
      </c>
      <c r="CD56" s="15"/>
      <c r="CE56" s="56">
        <f>ROUND(($B56*CD56),2)</f>
        <v>0</v>
      </c>
      <c r="CF56" s="15"/>
      <c r="CG56" s="56">
        <f>ROUND(($B56*CF56),2)</f>
        <v>0</v>
      </c>
      <c r="CH56" s="16"/>
      <c r="CI56" s="56">
        <f>ROUND(($B56*CH56),2)</f>
        <v>0</v>
      </c>
      <c r="CJ56" s="15"/>
      <c r="CK56" s="56">
        <f>ROUND(($B56*CJ56),2)</f>
        <v>0</v>
      </c>
      <c r="CL56" s="15"/>
      <c r="CM56" s="55">
        <f>ROUND(($B56*CL56),2)</f>
        <v>0</v>
      </c>
      <c r="CN56" s="15"/>
      <c r="CO56" s="55">
        <f>ROUND(($B56*CN56),2)</f>
        <v>0</v>
      </c>
      <c r="CP56" s="17"/>
      <c r="CQ56" s="54">
        <f>ROUND(($B56*CP56),2)</f>
        <v>0</v>
      </c>
      <c r="CR56" s="17"/>
      <c r="CS56" s="54">
        <f>ROUND(($B56*CR56),2)</f>
        <v>0</v>
      </c>
      <c r="CT56" s="75"/>
      <c r="CU56" s="54">
        <f>ROUND(($B56*CT56),2)</f>
        <v>0</v>
      </c>
      <c r="CV56" s="75"/>
      <c r="CW56" s="54">
        <f>ROUND(($B56*CV56),2)</f>
        <v>0</v>
      </c>
      <c r="CX56" s="17"/>
      <c r="CY56" s="54">
        <f>ROUND(($B56*CX56),2)</f>
        <v>0</v>
      </c>
      <c r="CZ56" s="17"/>
      <c r="DA56" s="54">
        <f>ROUND(($B56*CZ56),2)</f>
        <v>0</v>
      </c>
      <c r="DB56" s="17"/>
      <c r="DC56" s="54">
        <f>ROUND(($B56*DB56),2)</f>
        <v>0</v>
      </c>
      <c r="DD56" s="66"/>
    </row>
    <row r="57" spans="1:108" s="61" customFormat="1" ht="66.75" customHeight="1">
      <c r="A57" s="59" t="s">
        <v>152</v>
      </c>
      <c r="B57" s="92"/>
      <c r="C57" s="58"/>
      <c r="D57" s="94">
        <f>SUM(D58)</f>
        <v>1191.4000000000001</v>
      </c>
      <c r="E57" s="95">
        <f>SUM(E58)</f>
        <v>0</v>
      </c>
      <c r="F57" s="121"/>
      <c r="G57" s="122"/>
      <c r="H57" s="97"/>
      <c r="I57" s="98"/>
      <c r="J57" s="97"/>
      <c r="K57" s="98"/>
      <c r="L57" s="97"/>
      <c r="M57" s="98"/>
      <c r="N57" s="97"/>
      <c r="O57" s="98"/>
      <c r="P57" s="97"/>
      <c r="Q57" s="98"/>
      <c r="R57" s="97"/>
      <c r="S57" s="98"/>
      <c r="T57" s="97"/>
      <c r="U57" s="98"/>
      <c r="V57" s="97"/>
      <c r="W57" s="98"/>
      <c r="X57" s="97"/>
      <c r="Y57" s="98"/>
      <c r="Z57" s="99"/>
      <c r="AA57" s="96"/>
      <c r="AB57" s="97"/>
      <c r="AC57" s="98"/>
      <c r="AD57" s="97"/>
      <c r="AE57" s="98"/>
      <c r="AF57" s="97"/>
      <c r="AG57" s="98"/>
      <c r="AH57" s="97"/>
      <c r="AI57" s="98"/>
      <c r="AJ57" s="97"/>
      <c r="AK57" s="98"/>
      <c r="AL57" s="97"/>
      <c r="AM57" s="98"/>
      <c r="AN57" s="97"/>
      <c r="AO57" s="98"/>
      <c r="AP57" s="97"/>
      <c r="AQ57" s="98"/>
      <c r="AR57" s="97"/>
      <c r="AS57" s="98"/>
      <c r="AT57" s="99"/>
      <c r="AU57" s="96"/>
      <c r="AV57" s="99"/>
      <c r="AW57" s="101"/>
      <c r="AX57" s="99"/>
      <c r="AY57" s="101"/>
      <c r="AZ57" s="97"/>
      <c r="BA57" s="103"/>
      <c r="BB57" s="97"/>
      <c r="BC57" s="98"/>
      <c r="BD57" s="99"/>
      <c r="BE57" s="96"/>
      <c r="BF57" s="97"/>
      <c r="BG57" s="98"/>
      <c r="BH57" s="97"/>
      <c r="BI57" s="98"/>
      <c r="BJ57" s="97"/>
      <c r="BK57" s="98"/>
      <c r="BL57" s="97"/>
      <c r="BM57" s="98"/>
      <c r="BN57" s="97"/>
      <c r="BO57" s="98"/>
      <c r="BP57" s="97"/>
      <c r="BQ57" s="96"/>
      <c r="BR57" s="97"/>
      <c r="BS57" s="103"/>
      <c r="BT57" s="99"/>
      <c r="BU57" s="103"/>
      <c r="BV57" s="99"/>
      <c r="BW57" s="103"/>
      <c r="BX57" s="99"/>
      <c r="BY57" s="101"/>
      <c r="BZ57" s="99"/>
      <c r="CA57" s="103"/>
      <c r="CB57" s="99"/>
      <c r="CC57" s="103"/>
      <c r="CD57" s="99"/>
      <c r="CE57" s="101"/>
      <c r="CF57" s="99"/>
      <c r="CG57" s="101"/>
      <c r="CH57" s="99"/>
      <c r="CI57" s="101"/>
      <c r="CJ57" s="99"/>
      <c r="CK57" s="101"/>
      <c r="CL57" s="99"/>
      <c r="CM57" s="98"/>
      <c r="CN57" s="99"/>
      <c r="CO57" s="98"/>
      <c r="CP57" s="99"/>
      <c r="CQ57" s="96"/>
      <c r="CR57" s="99"/>
      <c r="CS57" s="96"/>
      <c r="CT57" s="107"/>
      <c r="CU57" s="96"/>
      <c r="CV57" s="107"/>
      <c r="CW57" s="96"/>
      <c r="CX57" s="99"/>
      <c r="CY57" s="96"/>
      <c r="CZ57" s="99"/>
      <c r="DA57" s="96"/>
      <c r="DB57" s="99"/>
      <c r="DC57" s="96"/>
      <c r="DD57" s="66"/>
    </row>
    <row r="58" spans="1:108" s="61" customFormat="1" ht="15" customHeight="1">
      <c r="A58" s="49" t="s">
        <v>38</v>
      </c>
      <c r="B58" s="68"/>
      <c r="C58" s="14" t="s">
        <v>50</v>
      </c>
      <c r="D58" s="53">
        <f>H58+J58+L58+N58+P58+R58+T58+V58+X58+Z58+AB58+AD58+AF58+AH58+AJ58+AL58+AN58+AP58+AR58+AT58+AV58+AX58+AZ58+BB58+BD58+BF58+BH58+BJ58+BL58+BN58+BP58+BR58+BT58+BV58+BX58+BZ58+CB58+CD58++CF58+CH58+CJ58+CL58+CN58+CP58+CR58+CT58+CV58+CX58+CZ58+DB58</f>
        <v>1191.4000000000001</v>
      </c>
      <c r="E58" s="54">
        <f>I58+K58+M58+O58+Q58+S58+U58+W58+Y58+AA58+AC58+AE58+AG58+AI58+AK58+AM58+AO58+AQ58+AS58+AU58+AW58+AY58+BA58+BC58+BE58+BG58+BI58+BK58+BM58+BO58+BQ58+BS58+BU58+BW58+BY58+CA58+CC58+CE58++CG58+CI58+CK58+CM58+CO58+CQ58+CS58+CU58+CW58+CY58+DA58+DC58</f>
        <v>0</v>
      </c>
      <c r="F58" s="120">
        <f>ROUND((G58*D58),2)</f>
        <v>60046.559999999998</v>
      </c>
      <c r="G58" s="121">
        <v>50.4</v>
      </c>
      <c r="H58" s="15">
        <v>30</v>
      </c>
      <c r="I58" s="55">
        <f>ROUND(($B58*H58),2)</f>
        <v>0</v>
      </c>
      <c r="J58" s="15">
        <v>60</v>
      </c>
      <c r="K58" s="55">
        <f>ROUND(($B58*J58),2)</f>
        <v>0</v>
      </c>
      <c r="L58" s="15">
        <v>50</v>
      </c>
      <c r="M58" s="55">
        <f>ROUND(($B58*L58),2)</f>
        <v>0</v>
      </c>
      <c r="N58" s="15"/>
      <c r="O58" s="55">
        <f>ROUND(($B58*N58),2)</f>
        <v>0</v>
      </c>
      <c r="P58" s="15"/>
      <c r="Q58" s="55">
        <f>ROUND(($B58*P58),2)</f>
        <v>0</v>
      </c>
      <c r="R58" s="15">
        <v>12</v>
      </c>
      <c r="S58" s="55">
        <f>ROUND(($B58*R58),2)</f>
        <v>0</v>
      </c>
      <c r="T58" s="15"/>
      <c r="U58" s="55">
        <f>ROUND(($B58*T58),2)</f>
        <v>0</v>
      </c>
      <c r="V58" s="15">
        <v>60</v>
      </c>
      <c r="W58" s="55">
        <f>ROUND(($B58*V58),2)</f>
        <v>0</v>
      </c>
      <c r="X58" s="15"/>
      <c r="Y58" s="55">
        <f>ROUND(($B58*X58),2)</f>
        <v>0</v>
      </c>
      <c r="Z58" s="17">
        <f>50+6</f>
        <v>56</v>
      </c>
      <c r="AA58" s="54">
        <f>ROUND(($B58*Z58),2)</f>
        <v>0</v>
      </c>
      <c r="AB58" s="15">
        <v>25</v>
      </c>
      <c r="AC58" s="55">
        <f>ROUND(($B58*AB58),2)</f>
        <v>0</v>
      </c>
      <c r="AD58" s="15">
        <v>50</v>
      </c>
      <c r="AE58" s="55">
        <f>ROUND(($B58*AD58),2)</f>
        <v>0</v>
      </c>
      <c r="AF58" s="15">
        <v>50</v>
      </c>
      <c r="AG58" s="55">
        <f>ROUND(($B58*AF58),2)</f>
        <v>0</v>
      </c>
      <c r="AH58" s="15">
        <v>25</v>
      </c>
      <c r="AI58" s="55">
        <f>ROUND(($B58*AH58),2)</f>
        <v>0</v>
      </c>
      <c r="AJ58" s="15"/>
      <c r="AK58" s="55">
        <f>ROUND(($B58*AJ58),2)</f>
        <v>0</v>
      </c>
      <c r="AL58" s="15">
        <v>9</v>
      </c>
      <c r="AM58" s="55">
        <f>ROUND(($B58*AL58),2)</f>
        <v>0</v>
      </c>
      <c r="AN58" s="15">
        <v>8</v>
      </c>
      <c r="AO58" s="55">
        <f>ROUND(($B58*AN58),2)</f>
        <v>0</v>
      </c>
      <c r="AP58" s="15">
        <v>30</v>
      </c>
      <c r="AQ58" s="55">
        <f>ROUND(($B58*AP58),2)</f>
        <v>0</v>
      </c>
      <c r="AR58" s="15">
        <v>14</v>
      </c>
      <c r="AS58" s="55">
        <f>ROUND(($B58*AR58),2)</f>
        <v>0</v>
      </c>
      <c r="AT58" s="17">
        <v>31</v>
      </c>
      <c r="AU58" s="54">
        <f>ROUND(($B58*AT58),2)</f>
        <v>0</v>
      </c>
      <c r="AV58" s="15">
        <v>36</v>
      </c>
      <c r="AW58" s="56">
        <f>ROUND(($B58*AV58),2)</f>
        <v>0</v>
      </c>
      <c r="AX58" s="15">
        <v>25</v>
      </c>
      <c r="AY58" s="56">
        <f>ROUND(($B58*AX58),2)</f>
        <v>0</v>
      </c>
      <c r="AZ58" s="15">
        <f>21+21+6</f>
        <v>48</v>
      </c>
      <c r="BA58" s="69">
        <f>ROUND(($B58*AZ58),2)</f>
        <v>0</v>
      </c>
      <c r="BB58" s="15">
        <v>28</v>
      </c>
      <c r="BC58" s="55">
        <f>ROUND(($B58*BB58),2)</f>
        <v>0</v>
      </c>
      <c r="BD58" s="17">
        <v>3</v>
      </c>
      <c r="BE58" s="54">
        <f>ROUND(($B58*BD58),2)</f>
        <v>0</v>
      </c>
      <c r="BF58" s="15">
        <v>33</v>
      </c>
      <c r="BG58" s="55">
        <f>ROUND(($B58*BF58),2)</f>
        <v>0</v>
      </c>
      <c r="BH58" s="15"/>
      <c r="BI58" s="55">
        <f>ROUND(($B58*BH58),2)</f>
        <v>0</v>
      </c>
      <c r="BJ58" s="15"/>
      <c r="BK58" s="55">
        <f>ROUND(($B58*BJ58),2)</f>
        <v>0</v>
      </c>
      <c r="BL58" s="15">
        <v>12</v>
      </c>
      <c r="BM58" s="55">
        <f>ROUND(($B58*BL58),2)</f>
        <v>0</v>
      </c>
      <c r="BN58" s="15">
        <v>18</v>
      </c>
      <c r="BO58" s="55">
        <f>ROUND(($B58*BN58),2)</f>
        <v>0</v>
      </c>
      <c r="BP58" s="15">
        <f>7+6</f>
        <v>13</v>
      </c>
      <c r="BQ58" s="54">
        <f>ROUND(($B58*BP58),2)</f>
        <v>0</v>
      </c>
      <c r="BR58" s="15">
        <f>13+7</f>
        <v>20</v>
      </c>
      <c r="BS58" s="69">
        <f>ROUND(($B58*BR58),2)</f>
        <v>0</v>
      </c>
      <c r="BT58" s="17">
        <f>4+3.4</f>
        <v>7.4</v>
      </c>
      <c r="BU58" s="69">
        <f>ROUND(($B58*BT58),2)</f>
        <v>0</v>
      </c>
      <c r="BV58" s="17">
        <v>5</v>
      </c>
      <c r="BW58" s="69">
        <f>ROUND(($B58*BV58),2)</f>
        <v>0</v>
      </c>
      <c r="BX58" s="15"/>
      <c r="BY58" s="56">
        <f>ROUND(($B58*BX58),2)</f>
        <v>0</v>
      </c>
      <c r="BZ58" s="16">
        <f>47+191</f>
        <v>238</v>
      </c>
      <c r="CA58" s="69">
        <f>ROUND(($B58*BZ58),2)</f>
        <v>0</v>
      </c>
      <c r="CB58" s="16"/>
      <c r="CC58" s="69">
        <f>ROUND(($B58*CB58),2)</f>
        <v>0</v>
      </c>
      <c r="CD58" s="16">
        <v>22</v>
      </c>
      <c r="CE58" s="56">
        <f>ROUND(($B58*CD58),2)</f>
        <v>0</v>
      </c>
      <c r="CF58" s="16"/>
      <c r="CG58" s="56">
        <f>ROUND(($B58*CF58),2)</f>
        <v>0</v>
      </c>
      <c r="CH58" s="16"/>
      <c r="CI58" s="56">
        <f>ROUND(($B58*CH58),2)</f>
        <v>0</v>
      </c>
      <c r="CJ58" s="16">
        <v>25</v>
      </c>
      <c r="CK58" s="56">
        <f>ROUND(($B58*CJ58),2)</f>
        <v>0</v>
      </c>
      <c r="CL58" s="15">
        <v>15</v>
      </c>
      <c r="CM58" s="55">
        <f>ROUND(($B58*CL58),2)</f>
        <v>0</v>
      </c>
      <c r="CN58" s="15">
        <v>50</v>
      </c>
      <c r="CO58" s="55">
        <f>ROUND(($B58*CN58),2)</f>
        <v>0</v>
      </c>
      <c r="CP58" s="17">
        <v>5</v>
      </c>
      <c r="CQ58" s="54">
        <f>ROUND(($B58*CP58),2)</f>
        <v>0</v>
      </c>
      <c r="CR58" s="17">
        <f>24+7</f>
        <v>31</v>
      </c>
      <c r="CS58" s="54">
        <f>ROUND(($B58*CR58),2)</f>
        <v>0</v>
      </c>
      <c r="CT58" s="75">
        <f>10</f>
        <v>10</v>
      </c>
      <c r="CU58" s="54">
        <f>ROUND(($B58*CT58),2)</f>
        <v>0</v>
      </c>
      <c r="CV58" s="75">
        <f>10</f>
        <v>10</v>
      </c>
      <c r="CW58" s="54">
        <f>ROUND(($B58*CV58),2)</f>
        <v>0</v>
      </c>
      <c r="CX58" s="17">
        <f>7+4</f>
        <v>11</v>
      </c>
      <c r="CY58" s="54">
        <f>ROUND(($B58*CX58),2)</f>
        <v>0</v>
      </c>
      <c r="CZ58" s="17">
        <f>12+4</f>
        <v>16</v>
      </c>
      <c r="DA58" s="54">
        <f>ROUND(($B58*CZ58),2)</f>
        <v>0</v>
      </c>
      <c r="DB58" s="17"/>
      <c r="DC58" s="54">
        <f>ROUND(($B58*DB58),2)</f>
        <v>0</v>
      </c>
      <c r="DD58" s="66"/>
    </row>
    <row r="59" spans="1:108" s="61" customFormat="1" ht="49.5" customHeight="1">
      <c r="A59" s="59" t="s">
        <v>15</v>
      </c>
      <c r="B59" s="92"/>
      <c r="C59" s="58"/>
      <c r="D59" s="94">
        <f>SUM(D60:D64)</f>
        <v>540.85</v>
      </c>
      <c r="E59" s="95">
        <f>SUM(E60:E64)</f>
        <v>0</v>
      </c>
      <c r="F59" s="121"/>
      <c r="G59" s="122"/>
      <c r="H59" s="97"/>
      <c r="I59" s="98">
        <f>B59*H59</f>
        <v>0</v>
      </c>
      <c r="J59" s="97"/>
      <c r="K59" s="98">
        <f>D59*J59</f>
        <v>0</v>
      </c>
      <c r="L59" s="97"/>
      <c r="M59" s="98">
        <f>F59*L59</f>
        <v>0</v>
      </c>
      <c r="N59" s="97"/>
      <c r="O59" s="98">
        <f>H59*N59</f>
        <v>0</v>
      </c>
      <c r="P59" s="97"/>
      <c r="Q59" s="98">
        <f>J59*P59</f>
        <v>0</v>
      </c>
      <c r="R59" s="97"/>
      <c r="S59" s="98">
        <f>L59*R59</f>
        <v>0</v>
      </c>
      <c r="T59" s="97"/>
      <c r="U59" s="98">
        <f>N59*T59</f>
        <v>0</v>
      </c>
      <c r="V59" s="97"/>
      <c r="W59" s="98">
        <f>P59*V59</f>
        <v>0</v>
      </c>
      <c r="X59" s="97"/>
      <c r="Y59" s="98">
        <f>R59*X59</f>
        <v>0</v>
      </c>
      <c r="Z59" s="99"/>
      <c r="AA59" s="96">
        <f>T59*Z59</f>
        <v>0</v>
      </c>
      <c r="AB59" s="97"/>
      <c r="AC59" s="98">
        <f>V59*AB59</f>
        <v>0</v>
      </c>
      <c r="AD59" s="97"/>
      <c r="AE59" s="98">
        <f>X59*AD59</f>
        <v>0</v>
      </c>
      <c r="AF59" s="97"/>
      <c r="AG59" s="98">
        <f>Z59*AF59</f>
        <v>0</v>
      </c>
      <c r="AH59" s="97"/>
      <c r="AI59" s="98">
        <f>AB59*AH59</f>
        <v>0</v>
      </c>
      <c r="AJ59" s="97"/>
      <c r="AK59" s="98">
        <f>AD59*AJ59</f>
        <v>0</v>
      </c>
      <c r="AL59" s="97"/>
      <c r="AM59" s="98">
        <f>AF59*AL59</f>
        <v>0</v>
      </c>
      <c r="AN59" s="97"/>
      <c r="AO59" s="98">
        <f>AH59*AN59</f>
        <v>0</v>
      </c>
      <c r="AP59" s="97"/>
      <c r="AQ59" s="98">
        <f>AJ59*AP59</f>
        <v>0</v>
      </c>
      <c r="AR59" s="97"/>
      <c r="AS59" s="98">
        <f>AL59*AR59</f>
        <v>0</v>
      </c>
      <c r="AT59" s="99"/>
      <c r="AU59" s="96">
        <f>AN59*AT59</f>
        <v>0</v>
      </c>
      <c r="AV59" s="99"/>
      <c r="AW59" s="101">
        <f>AP59*AV59</f>
        <v>0</v>
      </c>
      <c r="AX59" s="99"/>
      <c r="AY59" s="101">
        <f>AR59*AX59</f>
        <v>0</v>
      </c>
      <c r="AZ59" s="97"/>
      <c r="BA59" s="103">
        <f>AT59*AZ59</f>
        <v>0</v>
      </c>
      <c r="BB59" s="97"/>
      <c r="BC59" s="98">
        <f>AV59*BB59</f>
        <v>0</v>
      </c>
      <c r="BD59" s="99"/>
      <c r="BE59" s="96">
        <f>AX59*BD59</f>
        <v>0</v>
      </c>
      <c r="BF59" s="97"/>
      <c r="BG59" s="98">
        <f>AZ59*BF59</f>
        <v>0</v>
      </c>
      <c r="BH59" s="97"/>
      <c r="BI59" s="98">
        <f>BB59*BH59</f>
        <v>0</v>
      </c>
      <c r="BJ59" s="97"/>
      <c r="BK59" s="98">
        <f>BD59*BJ59</f>
        <v>0</v>
      </c>
      <c r="BL59" s="97"/>
      <c r="BM59" s="98">
        <f>BF59*BL59</f>
        <v>0</v>
      </c>
      <c r="BN59" s="97"/>
      <c r="BO59" s="98">
        <f>BH59*BN59</f>
        <v>0</v>
      </c>
      <c r="BP59" s="97"/>
      <c r="BQ59" s="96">
        <f>BJ59*BP59</f>
        <v>0</v>
      </c>
      <c r="BR59" s="97"/>
      <c r="BS59" s="103">
        <f>BL59*BR59</f>
        <v>0</v>
      </c>
      <c r="BT59" s="99"/>
      <c r="BU59" s="103">
        <f>BN59*BT59</f>
        <v>0</v>
      </c>
      <c r="BV59" s="99"/>
      <c r="BW59" s="103">
        <f>BP59*BV59</f>
        <v>0</v>
      </c>
      <c r="BX59" s="99"/>
      <c r="BY59" s="101">
        <f>BR59*BX59</f>
        <v>0</v>
      </c>
      <c r="BZ59" s="99"/>
      <c r="CA59" s="103">
        <f>BT59*BZ59</f>
        <v>0</v>
      </c>
      <c r="CB59" s="99"/>
      <c r="CC59" s="103">
        <f>BV59*CB59</f>
        <v>0</v>
      </c>
      <c r="CD59" s="99"/>
      <c r="CE59" s="101">
        <f>BX59*CD59</f>
        <v>0</v>
      </c>
      <c r="CF59" s="99"/>
      <c r="CG59" s="101">
        <f>BZ59*CF59</f>
        <v>0</v>
      </c>
      <c r="CH59" s="99"/>
      <c r="CI59" s="101">
        <f>CB59*CH59</f>
        <v>0</v>
      </c>
      <c r="CJ59" s="99"/>
      <c r="CK59" s="101">
        <f>CD59*CJ59</f>
        <v>0</v>
      </c>
      <c r="CL59" s="99"/>
      <c r="CM59" s="98">
        <f>CF59*CL59</f>
        <v>0</v>
      </c>
      <c r="CN59" s="99"/>
      <c r="CO59" s="98">
        <f>CH59*CN59</f>
        <v>0</v>
      </c>
      <c r="CP59" s="99"/>
      <c r="CQ59" s="96">
        <f>CJ59*CP59</f>
        <v>0</v>
      </c>
      <c r="CR59" s="99"/>
      <c r="CS59" s="96">
        <f>CL59*CR59</f>
        <v>0</v>
      </c>
      <c r="CT59" s="107"/>
      <c r="CU59" s="96">
        <f>CN59*CT59</f>
        <v>0</v>
      </c>
      <c r="CV59" s="107"/>
      <c r="CW59" s="96">
        <f>CP59*CV59</f>
        <v>0</v>
      </c>
      <c r="CX59" s="99"/>
      <c r="CY59" s="96">
        <f>CR59*CX59</f>
        <v>0</v>
      </c>
      <c r="CZ59" s="99"/>
      <c r="DA59" s="96">
        <f>CT59*CZ59</f>
        <v>0</v>
      </c>
      <c r="DB59" s="99"/>
      <c r="DC59" s="96">
        <f>CV59*DB59</f>
        <v>0</v>
      </c>
      <c r="DD59" s="66"/>
    </row>
    <row r="60" spans="1:108" s="61" customFormat="1" ht="15" customHeight="1">
      <c r="A60" s="50" t="s">
        <v>135</v>
      </c>
      <c r="B60" s="68"/>
      <c r="C60" s="14" t="s">
        <v>51</v>
      </c>
      <c r="D60" s="53">
        <f t="shared" ref="D60:E64" si="53">H60+J60+L60+N60+P60+R60+T60+V60+X60+Z60+AB60+AD60+AF60+AH60+AJ60+AL60+AN60+AP60+AR60+AT60+AV60+AX60+AZ60+BB60+BD60+BF60+BH60+BJ60+BL60+BN60+BP60+BR60+BT60+BV60+BX60+BZ60+CB60+CD60++CF60+CH60+CJ60+CL60+CN60+CP60+CR60+CT60+CV60+CX60+CZ60+DB60</f>
        <v>8</v>
      </c>
      <c r="E60" s="54">
        <f t="shared" si="53"/>
        <v>0</v>
      </c>
      <c r="F60" s="120">
        <f>ROUND((G60*D60),2)</f>
        <v>1584</v>
      </c>
      <c r="G60" s="121">
        <v>198</v>
      </c>
      <c r="H60" s="15"/>
      <c r="I60" s="55">
        <f>ROUND(($B60*H60),2)</f>
        <v>0</v>
      </c>
      <c r="J60" s="15"/>
      <c r="K60" s="55">
        <f>ROUND(($B60*J60),2)</f>
        <v>0</v>
      </c>
      <c r="L60" s="15"/>
      <c r="M60" s="55">
        <f>ROUND(($B60*L60),2)</f>
        <v>0</v>
      </c>
      <c r="N60" s="15"/>
      <c r="O60" s="55">
        <f>ROUND(($B60*N60),2)</f>
        <v>0</v>
      </c>
      <c r="P60" s="15">
        <v>4</v>
      </c>
      <c r="Q60" s="55">
        <f>ROUND(($B60*P60),2)</f>
        <v>0</v>
      </c>
      <c r="R60" s="15"/>
      <c r="S60" s="55">
        <f>ROUND(($B60*R60),2)</f>
        <v>0</v>
      </c>
      <c r="T60" s="15"/>
      <c r="U60" s="55">
        <f>ROUND(($B60*T60),2)</f>
        <v>0</v>
      </c>
      <c r="V60" s="15"/>
      <c r="W60" s="55">
        <f>ROUND(($B60*V60),2)</f>
        <v>0</v>
      </c>
      <c r="X60" s="15"/>
      <c r="Y60" s="55">
        <f>ROUND(($B60*X60),2)</f>
        <v>0</v>
      </c>
      <c r="Z60" s="17"/>
      <c r="AA60" s="54">
        <f>ROUND(($B60*Z60),2)</f>
        <v>0</v>
      </c>
      <c r="AB60" s="15"/>
      <c r="AC60" s="55">
        <f>ROUND(($B60*AB60),2)</f>
        <v>0</v>
      </c>
      <c r="AD60" s="15"/>
      <c r="AE60" s="55">
        <f>ROUND(($B60*AD60),2)</f>
        <v>0</v>
      </c>
      <c r="AF60" s="15"/>
      <c r="AG60" s="55">
        <f>ROUND(($B60*AF60),2)</f>
        <v>0</v>
      </c>
      <c r="AH60" s="15"/>
      <c r="AI60" s="55">
        <f>ROUND(($B60*AH60),2)</f>
        <v>0</v>
      </c>
      <c r="AJ60" s="15"/>
      <c r="AK60" s="55">
        <f>ROUND(($B60*AJ60),2)</f>
        <v>0</v>
      </c>
      <c r="AL60" s="15"/>
      <c r="AM60" s="55">
        <f>ROUND(($B60*AL60),2)</f>
        <v>0</v>
      </c>
      <c r="AN60" s="15"/>
      <c r="AO60" s="55">
        <f>ROUND(($B60*AN60),2)</f>
        <v>0</v>
      </c>
      <c r="AP60" s="15">
        <v>1</v>
      </c>
      <c r="AQ60" s="55">
        <f>ROUND(($B60*AP60),2)</f>
        <v>0</v>
      </c>
      <c r="AR60" s="15"/>
      <c r="AS60" s="55">
        <f>ROUND(($B60*AR60),2)</f>
        <v>0</v>
      </c>
      <c r="AT60" s="17"/>
      <c r="AU60" s="54">
        <f>ROUND(($B60*AT60),2)</f>
        <v>0</v>
      </c>
      <c r="AV60" s="15">
        <v>1</v>
      </c>
      <c r="AW60" s="56">
        <f>ROUND(($B60*AV60),2)</f>
        <v>0</v>
      </c>
      <c r="AX60" s="15"/>
      <c r="AY60" s="56">
        <f>ROUND(($B60*AX60),2)</f>
        <v>0</v>
      </c>
      <c r="AZ60" s="15"/>
      <c r="BA60" s="69">
        <f>ROUND(($B60*AZ60),2)</f>
        <v>0</v>
      </c>
      <c r="BB60" s="15"/>
      <c r="BC60" s="55">
        <f>ROUND(($B60*BB60),2)</f>
        <v>0</v>
      </c>
      <c r="BD60" s="17"/>
      <c r="BE60" s="54">
        <f>ROUND(($B60*BD60),2)</f>
        <v>0</v>
      </c>
      <c r="BF60" s="15"/>
      <c r="BG60" s="55">
        <f>ROUND(($B60*BF60),2)</f>
        <v>0</v>
      </c>
      <c r="BH60" s="15"/>
      <c r="BI60" s="55">
        <f>ROUND(($B60*BH60),2)</f>
        <v>0</v>
      </c>
      <c r="BJ60" s="15"/>
      <c r="BK60" s="55">
        <f>ROUND(($B60*BJ60),2)</f>
        <v>0</v>
      </c>
      <c r="BL60" s="15"/>
      <c r="BM60" s="55">
        <f>ROUND(($B60*BL60),2)</f>
        <v>0</v>
      </c>
      <c r="BN60" s="15"/>
      <c r="BO60" s="55">
        <f>ROUND(($B60*BN60),2)</f>
        <v>0</v>
      </c>
      <c r="BP60" s="15"/>
      <c r="BQ60" s="54">
        <f>ROUND(($B60*BP60),2)</f>
        <v>0</v>
      </c>
      <c r="BR60" s="15">
        <v>1</v>
      </c>
      <c r="BS60" s="69">
        <f>ROUND(($B60*BR60),2)</f>
        <v>0</v>
      </c>
      <c r="BT60" s="17"/>
      <c r="BU60" s="69">
        <f>ROUND(($B60*BT60),2)</f>
        <v>0</v>
      </c>
      <c r="BV60" s="17"/>
      <c r="BW60" s="69">
        <f>ROUND(($B60*BV60),2)</f>
        <v>0</v>
      </c>
      <c r="BX60" s="15"/>
      <c r="BY60" s="56">
        <f>ROUND(($B60*BX60),2)</f>
        <v>0</v>
      </c>
      <c r="BZ60" s="16">
        <v>1</v>
      </c>
      <c r="CA60" s="69">
        <f>ROUND(($B60*BZ60),2)</f>
        <v>0</v>
      </c>
      <c r="CB60" s="16"/>
      <c r="CC60" s="69">
        <f>ROUND(($B60*CB60),2)</f>
        <v>0</v>
      </c>
      <c r="CD60" s="16"/>
      <c r="CE60" s="56">
        <f>ROUND(($B60*CD60),2)</f>
        <v>0</v>
      </c>
      <c r="CF60" s="16"/>
      <c r="CG60" s="56">
        <f>ROUND(($B60*CF60),2)</f>
        <v>0</v>
      </c>
      <c r="CH60" s="16"/>
      <c r="CI60" s="56">
        <f>ROUND(($B60*CH60),2)</f>
        <v>0</v>
      </c>
      <c r="CJ60" s="16"/>
      <c r="CK60" s="56">
        <f>ROUND(($B60*CJ60),2)</f>
        <v>0</v>
      </c>
      <c r="CL60" s="15"/>
      <c r="CM60" s="55">
        <f>ROUND(($B60*CL60),2)</f>
        <v>0</v>
      </c>
      <c r="CN60" s="15"/>
      <c r="CO60" s="55">
        <f>ROUND(($B60*CN60),2)</f>
        <v>0</v>
      </c>
      <c r="CP60" s="15"/>
      <c r="CQ60" s="54">
        <f>ROUND(($B60*CP60),2)</f>
        <v>0</v>
      </c>
      <c r="CR60" s="17"/>
      <c r="CS60" s="54">
        <f>ROUND(($B60*CR60),2)</f>
        <v>0</v>
      </c>
      <c r="CT60" s="75"/>
      <c r="CU60" s="54">
        <f>ROUND(($B60*CT60),2)</f>
        <v>0</v>
      </c>
      <c r="CV60" s="75"/>
      <c r="CW60" s="54">
        <f>ROUND(($B60*CV60),2)</f>
        <v>0</v>
      </c>
      <c r="CX60" s="17"/>
      <c r="CY60" s="54">
        <f>ROUND(($B60*CX60),2)</f>
        <v>0</v>
      </c>
      <c r="CZ60" s="17"/>
      <c r="DA60" s="54">
        <f>ROUND(($B60*CZ60),2)</f>
        <v>0</v>
      </c>
      <c r="DB60" s="17"/>
      <c r="DC60" s="54">
        <f>ROUND(($B60*DB60),2)</f>
        <v>0</v>
      </c>
      <c r="DD60" s="66"/>
    </row>
    <row r="61" spans="1:108" s="61" customFormat="1" ht="15" customHeight="1">
      <c r="A61" s="50" t="s">
        <v>56</v>
      </c>
      <c r="B61" s="68"/>
      <c r="C61" s="14" t="s">
        <v>50</v>
      </c>
      <c r="D61" s="53">
        <f t="shared" si="53"/>
        <v>56</v>
      </c>
      <c r="E61" s="54">
        <f t="shared" si="53"/>
        <v>0</v>
      </c>
      <c r="F61" s="120">
        <f>ROUND((G61*D61),2)</f>
        <v>6328</v>
      </c>
      <c r="G61" s="121">
        <v>113</v>
      </c>
      <c r="H61" s="15">
        <v>3.5</v>
      </c>
      <c r="I61" s="55">
        <f>ROUND(($B61*H61),2)</f>
        <v>0</v>
      </c>
      <c r="J61" s="15">
        <v>7.5</v>
      </c>
      <c r="K61" s="55">
        <f>ROUND(($B61*J61),2)</f>
        <v>0</v>
      </c>
      <c r="L61" s="15"/>
      <c r="M61" s="55">
        <f>ROUND(($B61*L61),2)</f>
        <v>0</v>
      </c>
      <c r="N61" s="15">
        <v>4.5</v>
      </c>
      <c r="O61" s="55">
        <f>ROUND(($B61*N61),2)</f>
        <v>0</v>
      </c>
      <c r="P61" s="15">
        <v>7</v>
      </c>
      <c r="Q61" s="55">
        <f>ROUND(($B61*P61),2)</f>
        <v>0</v>
      </c>
      <c r="R61" s="15">
        <v>0.5</v>
      </c>
      <c r="S61" s="55">
        <f>ROUND(($B61*R61),2)</f>
        <v>0</v>
      </c>
      <c r="T61" s="15"/>
      <c r="U61" s="55">
        <f>ROUND(($B61*T61),2)</f>
        <v>0</v>
      </c>
      <c r="V61" s="15">
        <v>3</v>
      </c>
      <c r="W61" s="55">
        <f>ROUND(($B61*V61),2)</f>
        <v>0</v>
      </c>
      <c r="X61" s="15"/>
      <c r="Y61" s="55">
        <f>ROUND(($B61*X61),2)</f>
        <v>0</v>
      </c>
      <c r="Z61" s="17"/>
      <c r="AA61" s="54">
        <f>ROUND(($B61*Z61),2)</f>
        <v>0</v>
      </c>
      <c r="AB61" s="15"/>
      <c r="AC61" s="55">
        <f>ROUND(($B61*AB61),2)</f>
        <v>0</v>
      </c>
      <c r="AD61" s="15"/>
      <c r="AE61" s="55">
        <f>ROUND(($B61*AD61),2)</f>
        <v>0</v>
      </c>
      <c r="AF61" s="15"/>
      <c r="AG61" s="55">
        <f>ROUND(($B61*AF61),2)</f>
        <v>0</v>
      </c>
      <c r="AH61" s="15"/>
      <c r="AI61" s="55">
        <f>ROUND(($B61*AH61),2)</f>
        <v>0</v>
      </c>
      <c r="AJ61" s="15"/>
      <c r="AK61" s="55">
        <f>ROUND(($B61*AJ61),2)</f>
        <v>0</v>
      </c>
      <c r="AL61" s="15"/>
      <c r="AM61" s="55">
        <f>ROUND(($B61*AL61),2)</f>
        <v>0</v>
      </c>
      <c r="AN61" s="15"/>
      <c r="AO61" s="55">
        <f>ROUND(($B61*AN61),2)</f>
        <v>0</v>
      </c>
      <c r="AP61" s="15">
        <v>2</v>
      </c>
      <c r="AQ61" s="55">
        <f>ROUND(($B61*AP61),2)</f>
        <v>0</v>
      </c>
      <c r="AR61" s="15"/>
      <c r="AS61" s="55">
        <f>ROUND(($B61*AR61),2)</f>
        <v>0</v>
      </c>
      <c r="AT61" s="17"/>
      <c r="AU61" s="54">
        <f>ROUND(($B61*AT61),2)</f>
        <v>0</v>
      </c>
      <c r="AV61" s="15">
        <v>2</v>
      </c>
      <c r="AW61" s="56">
        <f>ROUND(($B61*AV61),2)</f>
        <v>0</v>
      </c>
      <c r="AX61" s="15"/>
      <c r="AY61" s="56">
        <f>ROUND(($B61*AX61),2)</f>
        <v>0</v>
      </c>
      <c r="AZ61" s="15">
        <v>2</v>
      </c>
      <c r="BA61" s="69">
        <f>ROUND(($B61*AZ61),2)</f>
        <v>0</v>
      </c>
      <c r="BB61" s="15"/>
      <c r="BC61" s="55">
        <f>ROUND(($B61*BB61),2)</f>
        <v>0</v>
      </c>
      <c r="BD61" s="17"/>
      <c r="BE61" s="54">
        <f>ROUND(($B61*BD61),2)</f>
        <v>0</v>
      </c>
      <c r="BF61" s="15"/>
      <c r="BG61" s="55">
        <f>ROUND(($B61*BF61),2)</f>
        <v>0</v>
      </c>
      <c r="BH61" s="15"/>
      <c r="BI61" s="55">
        <f>ROUND(($B61*BH61),2)</f>
        <v>0</v>
      </c>
      <c r="BJ61" s="15">
        <v>1</v>
      </c>
      <c r="BK61" s="55">
        <f>ROUND(($B61*BJ61),2)</f>
        <v>0</v>
      </c>
      <c r="BL61" s="15"/>
      <c r="BM61" s="55">
        <f>ROUND(($B61*BL61),2)</f>
        <v>0</v>
      </c>
      <c r="BN61" s="15">
        <v>1</v>
      </c>
      <c r="BO61" s="55">
        <f>ROUND(($B61*BN61),2)</f>
        <v>0</v>
      </c>
      <c r="BP61" s="15"/>
      <c r="BQ61" s="54">
        <f>ROUND(($B61*BP61),2)</f>
        <v>0</v>
      </c>
      <c r="BR61" s="15">
        <v>1.5</v>
      </c>
      <c r="BS61" s="69">
        <f>ROUND(($B61*BR61),2)</f>
        <v>0</v>
      </c>
      <c r="BT61" s="17"/>
      <c r="BU61" s="69">
        <f>ROUND(($B61*BT61),2)</f>
        <v>0</v>
      </c>
      <c r="BV61" s="17"/>
      <c r="BW61" s="69">
        <f>ROUND(($B61*BV61),2)</f>
        <v>0</v>
      </c>
      <c r="BX61" s="15"/>
      <c r="BY61" s="56">
        <f>ROUND(($B61*BX61),2)</f>
        <v>0</v>
      </c>
      <c r="BZ61" s="16">
        <v>19</v>
      </c>
      <c r="CA61" s="69">
        <f>ROUND(($B61*BZ61),2)</f>
        <v>0</v>
      </c>
      <c r="CB61" s="16"/>
      <c r="CC61" s="69">
        <f>ROUND(($B61*CB61),2)</f>
        <v>0</v>
      </c>
      <c r="CD61" s="16"/>
      <c r="CE61" s="56">
        <f>ROUND(($B61*CD61),2)</f>
        <v>0</v>
      </c>
      <c r="CF61" s="16"/>
      <c r="CG61" s="56">
        <f>ROUND(($B61*CF61),2)</f>
        <v>0</v>
      </c>
      <c r="CH61" s="16"/>
      <c r="CI61" s="56">
        <f>ROUND(($B61*CH61),2)</f>
        <v>0</v>
      </c>
      <c r="CJ61" s="16"/>
      <c r="CK61" s="56">
        <f>ROUND(($B61*CJ61),2)</f>
        <v>0</v>
      </c>
      <c r="CL61" s="15"/>
      <c r="CM61" s="55">
        <f>ROUND(($B61*CL61),2)</f>
        <v>0</v>
      </c>
      <c r="CN61" s="15"/>
      <c r="CO61" s="55">
        <f>ROUND(($B61*CN61),2)</f>
        <v>0</v>
      </c>
      <c r="CP61" s="15"/>
      <c r="CQ61" s="54">
        <f>ROUND(($B61*CP61),2)</f>
        <v>0</v>
      </c>
      <c r="CR61" s="17"/>
      <c r="CS61" s="54">
        <f>ROUND(($B61*CR61),2)</f>
        <v>0</v>
      </c>
      <c r="CT61" s="75"/>
      <c r="CU61" s="54">
        <f>ROUND(($B61*CT61),2)</f>
        <v>0</v>
      </c>
      <c r="CV61" s="75"/>
      <c r="CW61" s="54">
        <f>ROUND(($B61*CV61),2)</f>
        <v>0</v>
      </c>
      <c r="CX61" s="17"/>
      <c r="CY61" s="54">
        <f>ROUND(($B61*CX61),2)</f>
        <v>0</v>
      </c>
      <c r="CZ61" s="17">
        <v>1.5</v>
      </c>
      <c r="DA61" s="54">
        <f>ROUND(($B61*CZ61),2)</f>
        <v>0</v>
      </c>
      <c r="DB61" s="17"/>
      <c r="DC61" s="54">
        <f>ROUND(($B61*DB61),2)</f>
        <v>0</v>
      </c>
      <c r="DD61" s="66"/>
    </row>
    <row r="62" spans="1:108" s="61" customFormat="1" ht="15" customHeight="1">
      <c r="A62" s="51" t="s">
        <v>54</v>
      </c>
      <c r="B62" s="68"/>
      <c r="C62" s="14" t="s">
        <v>50</v>
      </c>
      <c r="D62" s="53">
        <f t="shared" si="53"/>
        <v>206</v>
      </c>
      <c r="E62" s="54">
        <f t="shared" si="53"/>
        <v>0</v>
      </c>
      <c r="F62" s="120">
        <f>ROUND((G62*D62),2)</f>
        <v>23690</v>
      </c>
      <c r="G62" s="121">
        <v>115</v>
      </c>
      <c r="H62" s="15">
        <v>11.5</v>
      </c>
      <c r="I62" s="55">
        <f>ROUND(($B62*H62),2)</f>
        <v>0</v>
      </c>
      <c r="J62" s="15">
        <v>15</v>
      </c>
      <c r="K62" s="55">
        <f>ROUND(($B62*J62),2)</f>
        <v>0</v>
      </c>
      <c r="L62" s="15">
        <v>16.5</v>
      </c>
      <c r="M62" s="55">
        <f>ROUND(($B62*L62),2)</f>
        <v>0</v>
      </c>
      <c r="N62" s="15">
        <v>16.5</v>
      </c>
      <c r="O62" s="55">
        <f>ROUND(($B62*N62),2)</f>
        <v>0</v>
      </c>
      <c r="P62" s="15">
        <v>22</v>
      </c>
      <c r="Q62" s="55">
        <f>ROUND(($B62*P62),2)</f>
        <v>0</v>
      </c>
      <c r="R62" s="15">
        <v>5</v>
      </c>
      <c r="S62" s="55">
        <f>ROUND(($B62*R62),2)</f>
        <v>0</v>
      </c>
      <c r="T62" s="15">
        <v>2</v>
      </c>
      <c r="U62" s="55">
        <f>ROUND(($B62*T62),2)</f>
        <v>0</v>
      </c>
      <c r="V62" s="15">
        <v>25</v>
      </c>
      <c r="W62" s="55">
        <f>ROUND(($B62*V62),2)</f>
        <v>0</v>
      </c>
      <c r="X62" s="15"/>
      <c r="Y62" s="55">
        <f>ROUND(($B62*X62),2)</f>
        <v>0</v>
      </c>
      <c r="Z62" s="17"/>
      <c r="AA62" s="54">
        <f>ROUND(($B62*Z62),2)</f>
        <v>0</v>
      </c>
      <c r="AB62" s="15"/>
      <c r="AC62" s="55">
        <f>ROUND(($B62*AB62),2)</f>
        <v>0</v>
      </c>
      <c r="AD62" s="15"/>
      <c r="AE62" s="55">
        <f>ROUND(($B62*AD62),2)</f>
        <v>0</v>
      </c>
      <c r="AF62" s="15"/>
      <c r="AG62" s="55">
        <f>ROUND(($B62*AF62),2)</f>
        <v>0</v>
      </c>
      <c r="AH62" s="15"/>
      <c r="AI62" s="55">
        <f>ROUND(($B62*AH62),2)</f>
        <v>0</v>
      </c>
      <c r="AJ62" s="15"/>
      <c r="AK62" s="55">
        <f>ROUND(($B62*AJ62),2)</f>
        <v>0</v>
      </c>
      <c r="AL62" s="15"/>
      <c r="AM62" s="55">
        <f>ROUND(($B62*AL62),2)</f>
        <v>0</v>
      </c>
      <c r="AN62" s="15"/>
      <c r="AO62" s="55">
        <f>ROUND(($B62*AN62),2)</f>
        <v>0</v>
      </c>
      <c r="AP62" s="15">
        <v>4</v>
      </c>
      <c r="AQ62" s="55">
        <f>ROUND(($B62*AP62),2)</f>
        <v>0</v>
      </c>
      <c r="AR62" s="15"/>
      <c r="AS62" s="55">
        <f>ROUND(($B62*AR62),2)</f>
        <v>0</v>
      </c>
      <c r="AT62" s="17"/>
      <c r="AU62" s="54">
        <f>ROUND(($B62*AT62),2)</f>
        <v>0</v>
      </c>
      <c r="AV62" s="15">
        <v>5</v>
      </c>
      <c r="AW62" s="56">
        <f>ROUND(($B62*AV62),2)</f>
        <v>0</v>
      </c>
      <c r="AX62" s="15"/>
      <c r="AY62" s="56">
        <f>ROUND(($B62*AX62),2)</f>
        <v>0</v>
      </c>
      <c r="AZ62" s="15">
        <v>5.5</v>
      </c>
      <c r="BA62" s="69">
        <f>ROUND(($B62*AZ62),2)</f>
        <v>0</v>
      </c>
      <c r="BB62" s="15"/>
      <c r="BC62" s="55">
        <f>ROUND(($B62*BB62),2)</f>
        <v>0</v>
      </c>
      <c r="BD62" s="17"/>
      <c r="BE62" s="54">
        <f>ROUND(($B62*BD62),2)</f>
        <v>0</v>
      </c>
      <c r="BF62" s="15"/>
      <c r="BG62" s="55">
        <f>ROUND(($B62*BF62),2)</f>
        <v>0</v>
      </c>
      <c r="BH62" s="15"/>
      <c r="BI62" s="55">
        <f>ROUND(($B62*BH62),2)</f>
        <v>0</v>
      </c>
      <c r="BJ62" s="15">
        <v>4</v>
      </c>
      <c r="BK62" s="55">
        <f>ROUND(($B62*BJ62),2)</f>
        <v>0</v>
      </c>
      <c r="BL62" s="15"/>
      <c r="BM62" s="55">
        <f>ROUND(($B62*BL62),2)</f>
        <v>0</v>
      </c>
      <c r="BN62" s="15">
        <v>4.5</v>
      </c>
      <c r="BO62" s="55">
        <f>ROUND(($B62*BN62),2)</f>
        <v>0</v>
      </c>
      <c r="BP62" s="15">
        <v>1</v>
      </c>
      <c r="BQ62" s="54">
        <f>ROUND(($B62*BP62),2)</f>
        <v>0</v>
      </c>
      <c r="BR62" s="15">
        <v>6</v>
      </c>
      <c r="BS62" s="69">
        <f>ROUND(($B62*BR62),2)</f>
        <v>0</v>
      </c>
      <c r="BT62" s="17"/>
      <c r="BU62" s="69">
        <f>ROUND(($B62*BT62),2)</f>
        <v>0</v>
      </c>
      <c r="BV62" s="17"/>
      <c r="BW62" s="69">
        <f>ROUND(($B62*BV62),2)</f>
        <v>0</v>
      </c>
      <c r="BX62" s="15"/>
      <c r="BY62" s="56">
        <f>ROUND(($B62*BX62),2)</f>
        <v>0</v>
      </c>
      <c r="BZ62" s="16">
        <v>42</v>
      </c>
      <c r="CA62" s="69">
        <f>ROUND(($B62*BZ62),2)</f>
        <v>0</v>
      </c>
      <c r="CB62" s="16">
        <v>4</v>
      </c>
      <c r="CC62" s="69">
        <f>ROUND(($B62*CB62),2)</f>
        <v>0</v>
      </c>
      <c r="CD62" s="16"/>
      <c r="CE62" s="56">
        <f>ROUND(($B62*CD62),2)</f>
        <v>0</v>
      </c>
      <c r="CF62" s="16"/>
      <c r="CG62" s="56">
        <f>ROUND(($B62*CF62),2)</f>
        <v>0</v>
      </c>
      <c r="CH62" s="16"/>
      <c r="CI62" s="56">
        <f>ROUND(($B62*CH62),2)</f>
        <v>0</v>
      </c>
      <c r="CJ62" s="16"/>
      <c r="CK62" s="56">
        <f>ROUND(($B62*CJ62),2)</f>
        <v>0</v>
      </c>
      <c r="CL62" s="15">
        <v>5</v>
      </c>
      <c r="CM62" s="55">
        <f>ROUND(($B62*CL62),2)</f>
        <v>0</v>
      </c>
      <c r="CN62" s="15">
        <v>8</v>
      </c>
      <c r="CO62" s="55">
        <f>ROUND(($B62*CN62),2)</f>
        <v>0</v>
      </c>
      <c r="CP62" s="15">
        <v>2</v>
      </c>
      <c r="CQ62" s="54">
        <f>ROUND(($B62*CP62),2)</f>
        <v>0</v>
      </c>
      <c r="CR62" s="17"/>
      <c r="CS62" s="54">
        <f>ROUND(($B62*CR62),2)</f>
        <v>0</v>
      </c>
      <c r="CT62" s="75"/>
      <c r="CU62" s="54">
        <f>ROUND(($B62*CT62),2)</f>
        <v>0</v>
      </c>
      <c r="CV62" s="75"/>
      <c r="CW62" s="54">
        <f>ROUND(($B62*CV62),2)</f>
        <v>0</v>
      </c>
      <c r="CX62" s="17"/>
      <c r="CY62" s="54">
        <f>ROUND(($B62*CX62),2)</f>
        <v>0</v>
      </c>
      <c r="CZ62" s="17">
        <v>1.5</v>
      </c>
      <c r="DA62" s="54">
        <f>ROUND(($B62*CZ62),2)</f>
        <v>0</v>
      </c>
      <c r="DB62" s="17"/>
      <c r="DC62" s="54">
        <f>ROUND(($B62*DB62),2)</f>
        <v>0</v>
      </c>
      <c r="DD62" s="66"/>
    </row>
    <row r="63" spans="1:108" s="61" customFormat="1" ht="15" customHeight="1">
      <c r="A63" s="50" t="s">
        <v>57</v>
      </c>
      <c r="B63" s="68"/>
      <c r="C63" s="14" t="s">
        <v>50</v>
      </c>
      <c r="D63" s="53">
        <f t="shared" si="53"/>
        <v>153.85</v>
      </c>
      <c r="E63" s="54">
        <f t="shared" si="53"/>
        <v>0</v>
      </c>
      <c r="F63" s="120">
        <f>ROUND((G63*D63),2)</f>
        <v>17692.75</v>
      </c>
      <c r="G63" s="121">
        <v>115</v>
      </c>
      <c r="H63" s="15"/>
      <c r="I63" s="55">
        <f>ROUND(($B63*H63),2)</f>
        <v>0</v>
      </c>
      <c r="J63" s="15">
        <v>18.2</v>
      </c>
      <c r="K63" s="55">
        <f>ROUND(($B63*J63),2)</f>
        <v>0</v>
      </c>
      <c r="L63" s="15">
        <v>7.15</v>
      </c>
      <c r="M63" s="55">
        <f>ROUND(($B63*L63),2)</f>
        <v>0</v>
      </c>
      <c r="N63" s="15">
        <v>6.5</v>
      </c>
      <c r="O63" s="55">
        <f>ROUND(($B63*N63),2)</f>
        <v>0</v>
      </c>
      <c r="P63" s="15">
        <v>9.75</v>
      </c>
      <c r="Q63" s="55">
        <f>ROUND(($B63*P63),2)</f>
        <v>0</v>
      </c>
      <c r="R63" s="15">
        <v>1.3</v>
      </c>
      <c r="S63" s="55">
        <f>ROUND(($B63*R63),2)</f>
        <v>0</v>
      </c>
      <c r="T63" s="15">
        <v>0.65</v>
      </c>
      <c r="U63" s="55">
        <f>ROUND(($B63*T63),2)</f>
        <v>0</v>
      </c>
      <c r="V63" s="15">
        <v>16.899999999999999</v>
      </c>
      <c r="W63" s="55">
        <f>ROUND(($B63*V63),2)</f>
        <v>0</v>
      </c>
      <c r="X63" s="15"/>
      <c r="Y63" s="55">
        <f>ROUND(($B63*X63),2)</f>
        <v>0</v>
      </c>
      <c r="Z63" s="17"/>
      <c r="AA63" s="54">
        <f>ROUND(($B63*Z63),2)</f>
        <v>0</v>
      </c>
      <c r="AB63" s="15">
        <v>9</v>
      </c>
      <c r="AC63" s="55">
        <f>ROUND(($B63*AB63),2)</f>
        <v>0</v>
      </c>
      <c r="AD63" s="15"/>
      <c r="AE63" s="55">
        <f>ROUND(($B63*AD63),2)</f>
        <v>0</v>
      </c>
      <c r="AF63" s="15">
        <v>10</v>
      </c>
      <c r="AG63" s="55">
        <f>ROUND(($B63*AF63),2)</f>
        <v>0</v>
      </c>
      <c r="AH63" s="15">
        <v>10</v>
      </c>
      <c r="AI63" s="55">
        <f>ROUND(($B63*AH63),2)</f>
        <v>0</v>
      </c>
      <c r="AJ63" s="15"/>
      <c r="AK63" s="55">
        <f>ROUND(($B63*AJ63),2)</f>
        <v>0</v>
      </c>
      <c r="AL63" s="15">
        <v>1.6</v>
      </c>
      <c r="AM63" s="55">
        <f>ROUND(($B63*AL63),2)</f>
        <v>0</v>
      </c>
      <c r="AN63" s="15"/>
      <c r="AO63" s="55">
        <f>ROUND(($B63*AN63),2)</f>
        <v>0</v>
      </c>
      <c r="AP63" s="15">
        <v>1</v>
      </c>
      <c r="AQ63" s="55">
        <f>ROUND(($B63*AP63),2)</f>
        <v>0</v>
      </c>
      <c r="AR63" s="15"/>
      <c r="AS63" s="55">
        <f>ROUND(($B63*AR63),2)</f>
        <v>0</v>
      </c>
      <c r="AT63" s="17"/>
      <c r="AU63" s="54">
        <f>ROUND(($B63*AT63),2)</f>
        <v>0</v>
      </c>
      <c r="AV63" s="15">
        <v>6</v>
      </c>
      <c r="AW63" s="56">
        <f>ROUND(($B63*AV63),2)</f>
        <v>0</v>
      </c>
      <c r="AX63" s="15"/>
      <c r="AY63" s="56">
        <f>ROUND(($B63*AX63),2)</f>
        <v>0</v>
      </c>
      <c r="AZ63" s="15">
        <v>3.9</v>
      </c>
      <c r="BA63" s="69">
        <f>ROUND(($B63*AZ63),2)</f>
        <v>0</v>
      </c>
      <c r="BB63" s="15"/>
      <c r="BC63" s="55">
        <f>ROUND(($B63*BB63),2)</f>
        <v>0</v>
      </c>
      <c r="BD63" s="17">
        <v>25</v>
      </c>
      <c r="BE63" s="54">
        <f>ROUND(($B63*BD63),2)</f>
        <v>0</v>
      </c>
      <c r="BF63" s="15"/>
      <c r="BG63" s="55">
        <f>ROUND(($B63*BF63),2)</f>
        <v>0</v>
      </c>
      <c r="BH63" s="15"/>
      <c r="BI63" s="55">
        <f>ROUND(($B63*BH63),2)</f>
        <v>0</v>
      </c>
      <c r="BJ63" s="15"/>
      <c r="BK63" s="55">
        <f>ROUND(($B63*BJ63),2)</f>
        <v>0</v>
      </c>
      <c r="BL63" s="15"/>
      <c r="BM63" s="55">
        <f>ROUND(($B63*BL63),2)</f>
        <v>0</v>
      </c>
      <c r="BN63" s="15">
        <v>2</v>
      </c>
      <c r="BO63" s="55">
        <f>ROUND(($B63*BN63),2)</f>
        <v>0</v>
      </c>
      <c r="BP63" s="15"/>
      <c r="BQ63" s="54">
        <f>ROUND(($B63*BP63),2)</f>
        <v>0</v>
      </c>
      <c r="BR63" s="15"/>
      <c r="BS63" s="69">
        <f>ROUND(($B63*BR63),2)</f>
        <v>0</v>
      </c>
      <c r="BT63" s="17">
        <v>3</v>
      </c>
      <c r="BU63" s="69">
        <f>ROUND(($B63*BT63),2)</f>
        <v>0</v>
      </c>
      <c r="BV63" s="17"/>
      <c r="BW63" s="69">
        <f>ROUND(($B63*BV63),2)</f>
        <v>0</v>
      </c>
      <c r="BX63" s="15"/>
      <c r="BY63" s="56">
        <f>ROUND(($B63*BX63),2)</f>
        <v>0</v>
      </c>
      <c r="BZ63" s="16"/>
      <c r="CA63" s="69">
        <f>ROUND(($B63*BZ63),2)</f>
        <v>0</v>
      </c>
      <c r="CB63" s="16"/>
      <c r="CC63" s="69">
        <f>ROUND(($B63*CB63),2)</f>
        <v>0</v>
      </c>
      <c r="CD63" s="16"/>
      <c r="CE63" s="56">
        <f>ROUND(($B63*CD63),2)</f>
        <v>0</v>
      </c>
      <c r="CF63" s="16"/>
      <c r="CG63" s="56">
        <f>ROUND(($B63*CF63),2)</f>
        <v>0</v>
      </c>
      <c r="CH63" s="16"/>
      <c r="CI63" s="56">
        <f>ROUND(($B63*CH63),2)</f>
        <v>0</v>
      </c>
      <c r="CJ63" s="16"/>
      <c r="CK63" s="56">
        <f>ROUND(($B63*CJ63),2)</f>
        <v>0</v>
      </c>
      <c r="CL63" s="15"/>
      <c r="CM63" s="55">
        <f>ROUND(($B63*CL63),2)</f>
        <v>0</v>
      </c>
      <c r="CN63" s="15"/>
      <c r="CO63" s="55">
        <f>ROUND(($B63*CN63),2)</f>
        <v>0</v>
      </c>
      <c r="CP63" s="17"/>
      <c r="CQ63" s="54">
        <f>ROUND(($B63*CP63),2)</f>
        <v>0</v>
      </c>
      <c r="CR63" s="17">
        <f>18</f>
        <v>18</v>
      </c>
      <c r="CS63" s="54">
        <f>ROUND(($B63*CR63),2)</f>
        <v>0</v>
      </c>
      <c r="CT63" s="75">
        <v>3.9</v>
      </c>
      <c r="CU63" s="54">
        <f>ROUND(($B63*CT63),2)</f>
        <v>0</v>
      </c>
      <c r="CV63" s="75"/>
      <c r="CW63" s="54">
        <f>ROUND(($B63*CV63),2)</f>
        <v>0</v>
      </c>
      <c r="CX63" s="17"/>
      <c r="CY63" s="54">
        <f>ROUND(($B63*CX63),2)</f>
        <v>0</v>
      </c>
      <c r="CZ63" s="16"/>
      <c r="DA63" s="54">
        <f>ROUND(($B63*CZ63),2)</f>
        <v>0</v>
      </c>
      <c r="DB63" s="17"/>
      <c r="DC63" s="54">
        <f>ROUND(($B63*DB63),2)</f>
        <v>0</v>
      </c>
      <c r="DD63" s="66"/>
    </row>
    <row r="64" spans="1:108" s="61" customFormat="1" ht="34.5" customHeight="1">
      <c r="A64" s="50" t="s">
        <v>123</v>
      </c>
      <c r="B64" s="68"/>
      <c r="C64" s="14" t="s">
        <v>50</v>
      </c>
      <c r="D64" s="53">
        <f t="shared" si="53"/>
        <v>117</v>
      </c>
      <c r="E64" s="54">
        <f t="shared" si="53"/>
        <v>0</v>
      </c>
      <c r="F64" s="120">
        <f>ROUND((G64*D64),2)</f>
        <v>11115</v>
      </c>
      <c r="G64" s="121">
        <v>95</v>
      </c>
      <c r="H64" s="15">
        <v>5</v>
      </c>
      <c r="I64" s="55">
        <f>ROUND(($B64*H64),2)</f>
        <v>0</v>
      </c>
      <c r="J64" s="15">
        <v>7</v>
      </c>
      <c r="K64" s="55">
        <f>ROUND(($B64*J64),2)</f>
        <v>0</v>
      </c>
      <c r="L64" s="15">
        <v>3</v>
      </c>
      <c r="M64" s="55">
        <f>ROUND(($B64*L64),2)</f>
        <v>0</v>
      </c>
      <c r="N64" s="15">
        <v>2</v>
      </c>
      <c r="O64" s="55">
        <f>ROUND(($B64*N64),2)</f>
        <v>0</v>
      </c>
      <c r="P64" s="15">
        <v>10</v>
      </c>
      <c r="Q64" s="55">
        <f>ROUND(($B64*P64),2)</f>
        <v>0</v>
      </c>
      <c r="R64" s="15">
        <v>2</v>
      </c>
      <c r="S64" s="55">
        <f>ROUND(($B64*R64),2)</f>
        <v>0</v>
      </c>
      <c r="T64" s="15">
        <v>1</v>
      </c>
      <c r="U64" s="55">
        <f>ROUND(($B64*T64),2)</f>
        <v>0</v>
      </c>
      <c r="V64" s="15">
        <v>5</v>
      </c>
      <c r="W64" s="55">
        <f>ROUND(($B64*V64),2)</f>
        <v>0</v>
      </c>
      <c r="X64" s="15">
        <v>5</v>
      </c>
      <c r="Y64" s="55">
        <f>ROUND(($B64*X64),2)</f>
        <v>0</v>
      </c>
      <c r="Z64" s="17">
        <f>5+1</f>
        <v>6</v>
      </c>
      <c r="AA64" s="54">
        <f>ROUND(($B64*Z64),2)</f>
        <v>0</v>
      </c>
      <c r="AB64" s="15"/>
      <c r="AC64" s="55">
        <f>ROUND(($B64*AB64),2)</f>
        <v>0</v>
      </c>
      <c r="AD64" s="15">
        <v>3</v>
      </c>
      <c r="AE64" s="55">
        <f>ROUND(($B64*AD64),2)</f>
        <v>0</v>
      </c>
      <c r="AF64" s="15">
        <v>3</v>
      </c>
      <c r="AG64" s="55">
        <f>ROUND(($B64*AF64),2)</f>
        <v>0</v>
      </c>
      <c r="AH64" s="15">
        <v>2</v>
      </c>
      <c r="AI64" s="55">
        <f>ROUND(($B64*AH64),2)</f>
        <v>0</v>
      </c>
      <c r="AJ64" s="15"/>
      <c r="AK64" s="55">
        <f>ROUND(($B64*AJ64),2)</f>
        <v>0</v>
      </c>
      <c r="AL64" s="15">
        <v>2</v>
      </c>
      <c r="AM64" s="55">
        <f>ROUND(($B64*AL64),2)</f>
        <v>0</v>
      </c>
      <c r="AN64" s="15">
        <v>1</v>
      </c>
      <c r="AO64" s="55">
        <f>ROUND(($B64*AN64),2)</f>
        <v>0</v>
      </c>
      <c r="AP64" s="15">
        <v>2</v>
      </c>
      <c r="AQ64" s="55">
        <f>ROUND(($B64*AP64),2)</f>
        <v>0</v>
      </c>
      <c r="AR64" s="16">
        <v>1</v>
      </c>
      <c r="AS64" s="55">
        <f>ROUND(($B64*AR64),2)</f>
        <v>0</v>
      </c>
      <c r="AT64" s="17">
        <v>2</v>
      </c>
      <c r="AU64" s="54">
        <f>ROUND(($B64*AT64),2)</f>
        <v>0</v>
      </c>
      <c r="AV64" s="15">
        <v>4</v>
      </c>
      <c r="AW64" s="56">
        <f>ROUND(($B64*AV64),2)</f>
        <v>0</v>
      </c>
      <c r="AX64" s="15"/>
      <c r="AY64" s="56">
        <f>ROUND(($B64*AX64),2)</f>
        <v>0</v>
      </c>
      <c r="AZ64" s="15">
        <f>1+1+1</f>
        <v>3</v>
      </c>
      <c r="BA64" s="69">
        <f>ROUND(($B64*AZ64),2)</f>
        <v>0</v>
      </c>
      <c r="BB64" s="15">
        <v>4</v>
      </c>
      <c r="BC64" s="55">
        <f>ROUND(($B64*BB64),2)</f>
        <v>0</v>
      </c>
      <c r="BD64" s="17">
        <v>2</v>
      </c>
      <c r="BE64" s="54">
        <f>ROUND(($B64*BD64),2)</f>
        <v>0</v>
      </c>
      <c r="BF64" s="15">
        <v>3</v>
      </c>
      <c r="BG64" s="55">
        <f>ROUND(($B64*BF64),2)</f>
        <v>0</v>
      </c>
      <c r="BH64" s="15"/>
      <c r="BI64" s="55">
        <f>ROUND(($B64*BH64),2)</f>
        <v>0</v>
      </c>
      <c r="BJ64" s="15"/>
      <c r="BK64" s="55">
        <f>ROUND(($B64*BJ64),2)</f>
        <v>0</v>
      </c>
      <c r="BL64" s="15">
        <v>1</v>
      </c>
      <c r="BM64" s="55">
        <f>ROUND(($B64*BL64),2)</f>
        <v>0</v>
      </c>
      <c r="BN64" s="15">
        <v>2</v>
      </c>
      <c r="BO64" s="55">
        <f>ROUND(($B64*BN64),2)</f>
        <v>0</v>
      </c>
      <c r="BP64" s="15">
        <f>3+1</f>
        <v>4</v>
      </c>
      <c r="BQ64" s="54">
        <f>ROUND(($B64*BP64),2)</f>
        <v>0</v>
      </c>
      <c r="BR64" s="15">
        <v>1</v>
      </c>
      <c r="BS64" s="69">
        <f>ROUND(($B64*BR64),2)</f>
        <v>0</v>
      </c>
      <c r="BT64" s="15">
        <f>2+1</f>
        <v>3</v>
      </c>
      <c r="BU64" s="69">
        <f>ROUND(($B64*BT64),2)</f>
        <v>0</v>
      </c>
      <c r="BV64" s="17"/>
      <c r="BW64" s="69">
        <f>ROUND(($B64*BV64),2)</f>
        <v>0</v>
      </c>
      <c r="BX64" s="15"/>
      <c r="BY64" s="56">
        <f>ROUND(($B64*BX64),2)</f>
        <v>0</v>
      </c>
      <c r="BZ64" s="16">
        <f>5+10</f>
        <v>15</v>
      </c>
      <c r="CA64" s="69">
        <f>ROUND(($B64*BZ64),2)</f>
        <v>0</v>
      </c>
      <c r="CB64" s="16">
        <v>1</v>
      </c>
      <c r="CC64" s="69">
        <f>ROUND(($B64*CB64),2)</f>
        <v>0</v>
      </c>
      <c r="CD64" s="16"/>
      <c r="CE64" s="56">
        <f>ROUND(($B64*CD64),2)</f>
        <v>0</v>
      </c>
      <c r="CF64" s="16"/>
      <c r="CG64" s="56">
        <f>ROUND(($B64*CF64),2)</f>
        <v>0</v>
      </c>
      <c r="CH64" s="16"/>
      <c r="CI64" s="56">
        <f>ROUND(($B64*CH64),2)</f>
        <v>0</v>
      </c>
      <c r="CJ64" s="16">
        <v>6</v>
      </c>
      <c r="CK64" s="56">
        <f>ROUND(($B64*CJ64),2)</f>
        <v>0</v>
      </c>
      <c r="CL64" s="15"/>
      <c r="CM64" s="55">
        <f>ROUND(($B64*CL64),2)</f>
        <v>0</v>
      </c>
      <c r="CN64" s="15"/>
      <c r="CO64" s="55">
        <f>ROUND(($B64*CN64),2)</f>
        <v>0</v>
      </c>
      <c r="CP64" s="17"/>
      <c r="CQ64" s="54">
        <f>ROUND(($B64*CP64),2)</f>
        <v>0</v>
      </c>
      <c r="CR64" s="17">
        <f>1+1</f>
        <v>2</v>
      </c>
      <c r="CS64" s="54">
        <f>ROUND(($B64*CR64),2)</f>
        <v>0</v>
      </c>
      <c r="CT64" s="75">
        <v>1</v>
      </c>
      <c r="CU64" s="54">
        <f>ROUND(($B64*CT64),2)</f>
        <v>0</v>
      </c>
      <c r="CV64" s="75"/>
      <c r="CW64" s="54">
        <f>ROUND(($B64*CV64),2)</f>
        <v>0</v>
      </c>
      <c r="CX64" s="17">
        <v>1</v>
      </c>
      <c r="CY64" s="54">
        <f>ROUND(($B64*CX64),2)</f>
        <v>0</v>
      </c>
      <c r="CZ64" s="17">
        <f>1+1</f>
        <v>2</v>
      </c>
      <c r="DA64" s="54">
        <f>ROUND(($B64*CZ64),2)</f>
        <v>0</v>
      </c>
      <c r="DB64" s="17"/>
      <c r="DC64" s="54">
        <f>ROUND(($B64*DB64),2)</f>
        <v>0</v>
      </c>
      <c r="DD64" s="66"/>
    </row>
    <row r="65" spans="1:109" s="61" customFormat="1" ht="47.25" customHeight="1">
      <c r="A65" s="91" t="s">
        <v>45</v>
      </c>
      <c r="B65" s="92"/>
      <c r="C65" s="93"/>
      <c r="D65" s="94">
        <f>SUM(D66:D67)</f>
        <v>60</v>
      </c>
      <c r="E65" s="95">
        <f>SUM(E66:E67)</f>
        <v>0</v>
      </c>
      <c r="F65" s="121"/>
      <c r="G65" s="122"/>
      <c r="H65" s="97"/>
      <c r="I65" s="98"/>
      <c r="J65" s="97"/>
      <c r="K65" s="98"/>
      <c r="L65" s="97"/>
      <c r="M65" s="98"/>
      <c r="N65" s="97"/>
      <c r="O65" s="98"/>
      <c r="P65" s="97"/>
      <c r="Q65" s="98"/>
      <c r="R65" s="97"/>
      <c r="S65" s="98"/>
      <c r="T65" s="97"/>
      <c r="U65" s="98"/>
      <c r="V65" s="97"/>
      <c r="W65" s="98"/>
      <c r="X65" s="97"/>
      <c r="Y65" s="98"/>
      <c r="Z65" s="99"/>
      <c r="AA65" s="96"/>
      <c r="AB65" s="97"/>
      <c r="AC65" s="98"/>
      <c r="AD65" s="97"/>
      <c r="AE65" s="98"/>
      <c r="AF65" s="97"/>
      <c r="AG65" s="98"/>
      <c r="AH65" s="97"/>
      <c r="AI65" s="98"/>
      <c r="AJ65" s="97"/>
      <c r="AK65" s="98"/>
      <c r="AL65" s="97"/>
      <c r="AM65" s="98"/>
      <c r="AN65" s="97"/>
      <c r="AO65" s="98"/>
      <c r="AP65" s="97"/>
      <c r="AQ65" s="98"/>
      <c r="AR65" s="97"/>
      <c r="AS65" s="98"/>
      <c r="AT65" s="99"/>
      <c r="AU65" s="96"/>
      <c r="AV65" s="99"/>
      <c r="AW65" s="101"/>
      <c r="AX65" s="99"/>
      <c r="AY65" s="101"/>
      <c r="AZ65" s="97"/>
      <c r="BA65" s="103"/>
      <c r="BB65" s="97"/>
      <c r="BC65" s="98"/>
      <c r="BD65" s="99"/>
      <c r="BE65" s="96"/>
      <c r="BF65" s="97"/>
      <c r="BG65" s="98"/>
      <c r="BH65" s="97"/>
      <c r="BI65" s="98"/>
      <c r="BJ65" s="97"/>
      <c r="BK65" s="98"/>
      <c r="BL65" s="97"/>
      <c r="BM65" s="98"/>
      <c r="BN65" s="97"/>
      <c r="BO65" s="98"/>
      <c r="BP65" s="97"/>
      <c r="BQ65" s="96"/>
      <c r="BR65" s="97"/>
      <c r="BS65" s="103"/>
      <c r="BT65" s="99"/>
      <c r="BU65" s="103"/>
      <c r="BV65" s="99"/>
      <c r="BW65" s="103"/>
      <c r="BX65" s="99"/>
      <c r="BY65" s="101"/>
      <c r="BZ65" s="99"/>
      <c r="CA65" s="103"/>
      <c r="CB65" s="99"/>
      <c r="CC65" s="103"/>
      <c r="CD65" s="99"/>
      <c r="CE65" s="101"/>
      <c r="CF65" s="99"/>
      <c r="CG65" s="101"/>
      <c r="CH65" s="99"/>
      <c r="CI65" s="101"/>
      <c r="CJ65" s="99"/>
      <c r="CK65" s="101"/>
      <c r="CL65" s="99"/>
      <c r="CM65" s="98"/>
      <c r="CN65" s="99"/>
      <c r="CO65" s="98"/>
      <c r="CP65" s="99"/>
      <c r="CQ65" s="96"/>
      <c r="CR65" s="99"/>
      <c r="CS65" s="96"/>
      <c r="CT65" s="107"/>
      <c r="CU65" s="96"/>
      <c r="CV65" s="107"/>
      <c r="CW65" s="96"/>
      <c r="CX65" s="99"/>
      <c r="CY65" s="96"/>
      <c r="CZ65" s="99"/>
      <c r="DA65" s="96"/>
      <c r="DB65" s="99"/>
      <c r="DC65" s="96"/>
      <c r="DD65" s="66"/>
    </row>
    <row r="66" spans="1:109" s="61" customFormat="1" ht="17.25" hidden="1" customHeight="1">
      <c r="A66" s="50" t="s">
        <v>62</v>
      </c>
      <c r="B66" s="68"/>
      <c r="C66" s="14" t="s">
        <v>50</v>
      </c>
      <c r="D66" s="53">
        <f>H66+J66+L66+N66+P66+R66+T66+V66+X66+Z66+AB66+AD66+AF66+AH66+AJ66+AL66+AN66+AP66+AR66+AT66+AV66+AX66+AZ66+BB66+BD66+BF66+BH66+BJ66+BL66+BN66+BP66+BR66+BT66+BV66+BX66+BZ66+CB66+CD66++CF66+CH66+CJ66+CL66+CN66+CP66+CR66+CT66+CV66+CX66+CZ66+DB66</f>
        <v>0</v>
      </c>
      <c r="E66" s="54">
        <f>I66+K66+M66+O66+Q66+S66+U66+W66+Y66+AA66+AC66+AE66+AG66+AI66+AK66+AM66+AO66+AQ66+AS66+AU66+AW66+AY66+BA66+BC66+BE66+BG66+BI66+BK66+BM66+BO66+BQ66+BS66+BU66+BW66+BY66+CA66+CC66+CE66++CG66+CI66+CK66+CM66+CO66+CQ66+CS66+CU66+CW66+CY66+DA66+DC66</f>
        <v>0</v>
      </c>
      <c r="F66" s="120">
        <f>ROUND((G66*D66),2)</f>
        <v>0</v>
      </c>
      <c r="G66" s="121">
        <v>205</v>
      </c>
      <c r="H66" s="15"/>
      <c r="I66" s="55">
        <f>ROUND(($B66*H66),2)</f>
        <v>0</v>
      </c>
      <c r="J66" s="15"/>
      <c r="K66" s="55">
        <f>ROUND(($B66*J66),2)</f>
        <v>0</v>
      </c>
      <c r="L66" s="15"/>
      <c r="M66" s="55">
        <f>ROUND(($B66*L66),2)</f>
        <v>0</v>
      </c>
      <c r="N66" s="15"/>
      <c r="O66" s="55">
        <f>ROUND(($B66*N66),2)</f>
        <v>0</v>
      </c>
      <c r="P66" s="15"/>
      <c r="Q66" s="55">
        <f>ROUND(($B66*P66),2)</f>
        <v>0</v>
      </c>
      <c r="R66" s="15"/>
      <c r="S66" s="55">
        <f>ROUND(($B66*R66),2)</f>
        <v>0</v>
      </c>
      <c r="T66" s="15"/>
      <c r="U66" s="55">
        <f>ROUND(($B66*T66),2)</f>
        <v>0</v>
      </c>
      <c r="V66" s="15"/>
      <c r="W66" s="55">
        <f>ROUND(($B66*V66),2)</f>
        <v>0</v>
      </c>
      <c r="X66" s="15"/>
      <c r="Y66" s="55">
        <f>ROUND(($B66*X66),2)</f>
        <v>0</v>
      </c>
      <c r="Z66" s="17"/>
      <c r="AA66" s="54">
        <f>ROUND(($B66*Z66),2)</f>
        <v>0</v>
      </c>
      <c r="AB66" s="15"/>
      <c r="AC66" s="55">
        <f>ROUND(($B66*AB66),2)</f>
        <v>0</v>
      </c>
      <c r="AD66" s="15"/>
      <c r="AE66" s="55">
        <f>ROUND(($B66*AD66),2)</f>
        <v>0</v>
      </c>
      <c r="AF66" s="15"/>
      <c r="AG66" s="55">
        <f>ROUND(($B66*AF66),2)</f>
        <v>0</v>
      </c>
      <c r="AH66" s="15"/>
      <c r="AI66" s="55">
        <f>ROUND(($B66*AH66),2)</f>
        <v>0</v>
      </c>
      <c r="AJ66" s="15"/>
      <c r="AK66" s="55">
        <f>ROUND(($B66*AJ66),2)</f>
        <v>0</v>
      </c>
      <c r="AL66" s="15"/>
      <c r="AM66" s="55">
        <f>ROUND(($B66*AL66),2)</f>
        <v>0</v>
      </c>
      <c r="AN66" s="15"/>
      <c r="AO66" s="55">
        <f>ROUND(($B66*AN66),2)</f>
        <v>0</v>
      </c>
      <c r="AP66" s="15"/>
      <c r="AQ66" s="55">
        <f>ROUND(($B66*AP66),2)</f>
        <v>0</v>
      </c>
      <c r="AR66" s="15"/>
      <c r="AS66" s="55">
        <f>ROUND(($B66*AR66),2)</f>
        <v>0</v>
      </c>
      <c r="AT66" s="17"/>
      <c r="AU66" s="54">
        <f>ROUND(($B66*AT66),2)</f>
        <v>0</v>
      </c>
      <c r="AV66" s="17"/>
      <c r="AW66" s="56">
        <f>ROUND(($B66*AV66),2)</f>
        <v>0</v>
      </c>
      <c r="AX66" s="17"/>
      <c r="AY66" s="56">
        <f>ROUND(($B66*AX66),2)</f>
        <v>0</v>
      </c>
      <c r="AZ66" s="15"/>
      <c r="BA66" s="69">
        <f>ROUND(($B66*AZ66),2)</f>
        <v>0</v>
      </c>
      <c r="BB66" s="15"/>
      <c r="BC66" s="55">
        <f>ROUND(($B66*BB66),2)</f>
        <v>0</v>
      </c>
      <c r="BD66" s="17"/>
      <c r="BE66" s="54">
        <f>ROUND(($B66*BD66),2)</f>
        <v>0</v>
      </c>
      <c r="BF66" s="15"/>
      <c r="BG66" s="55">
        <f>ROUND(($B66*BF66),2)</f>
        <v>0</v>
      </c>
      <c r="BH66" s="15"/>
      <c r="BI66" s="55">
        <f>ROUND(($B66*BH66),2)</f>
        <v>0</v>
      </c>
      <c r="BJ66" s="15"/>
      <c r="BK66" s="55">
        <f>ROUND(($B66*BJ66),2)</f>
        <v>0</v>
      </c>
      <c r="BL66" s="15"/>
      <c r="BM66" s="55">
        <f>ROUND(($B66*BL66),2)</f>
        <v>0</v>
      </c>
      <c r="BN66" s="15"/>
      <c r="BO66" s="55">
        <f>ROUND(($B66*BN66),2)</f>
        <v>0</v>
      </c>
      <c r="BP66" s="15"/>
      <c r="BQ66" s="54">
        <f>ROUND(($B66*BP66),2)</f>
        <v>0</v>
      </c>
      <c r="BR66" s="15"/>
      <c r="BS66" s="69">
        <f>ROUND(($B66*BR66),2)</f>
        <v>0</v>
      </c>
      <c r="BT66" s="17"/>
      <c r="BU66" s="69">
        <f>ROUND(($B66*BT66),2)</f>
        <v>0</v>
      </c>
      <c r="BV66" s="17"/>
      <c r="BW66" s="69">
        <f>ROUND(($B66*BV66),2)</f>
        <v>0</v>
      </c>
      <c r="BX66" s="17"/>
      <c r="BY66" s="56">
        <f>ROUND(($B66*BX66),2)</f>
        <v>0</v>
      </c>
      <c r="BZ66" s="16"/>
      <c r="CA66" s="69">
        <f>ROUND(($B66*BZ66),2)</f>
        <v>0</v>
      </c>
      <c r="CB66" s="16"/>
      <c r="CC66" s="69">
        <f>ROUND(($B66*CB66),2)</f>
        <v>0</v>
      </c>
      <c r="CD66" s="16"/>
      <c r="CE66" s="56">
        <f>ROUND(($B66*CD66),2)</f>
        <v>0</v>
      </c>
      <c r="CF66" s="16"/>
      <c r="CG66" s="56">
        <f>ROUND(($B66*CF66),2)</f>
        <v>0</v>
      </c>
      <c r="CH66" s="16"/>
      <c r="CI66" s="56">
        <f>ROUND(($B66*CH66),2)</f>
        <v>0</v>
      </c>
      <c r="CJ66" s="16"/>
      <c r="CK66" s="56">
        <f>ROUND(($B66*CJ66),2)</f>
        <v>0</v>
      </c>
      <c r="CL66" s="17"/>
      <c r="CM66" s="55">
        <f>ROUND(($B66*CL66),2)</f>
        <v>0</v>
      </c>
      <c r="CN66" s="17"/>
      <c r="CO66" s="55">
        <f>ROUND(($B66*CN66),2)</f>
        <v>0</v>
      </c>
      <c r="CP66" s="17"/>
      <c r="CQ66" s="54">
        <f>ROUND(($B66*CP66),2)</f>
        <v>0</v>
      </c>
      <c r="CR66" s="17"/>
      <c r="CS66" s="54">
        <f>ROUND(($B66*CR66),2)</f>
        <v>0</v>
      </c>
      <c r="CT66" s="75"/>
      <c r="CU66" s="54">
        <f>ROUND(($B66*CT66),2)</f>
        <v>0</v>
      </c>
      <c r="CV66" s="75"/>
      <c r="CW66" s="54">
        <f>ROUND(($B66*CV66),2)</f>
        <v>0</v>
      </c>
      <c r="CX66" s="17"/>
      <c r="CY66" s="54">
        <f>ROUND(($B66*CX66),2)</f>
        <v>0</v>
      </c>
      <c r="CZ66" s="17"/>
      <c r="DA66" s="54">
        <f>ROUND(($B66*CZ66),2)</f>
        <v>0</v>
      </c>
      <c r="DB66" s="17"/>
      <c r="DC66" s="54">
        <f>ROUND(($B66*DB66),2)</f>
        <v>0</v>
      </c>
      <c r="DD66" s="66"/>
    </row>
    <row r="67" spans="1:109" s="61" customFormat="1" ht="17.25" customHeight="1">
      <c r="A67" s="50" t="s">
        <v>63</v>
      </c>
      <c r="B67" s="68"/>
      <c r="C67" s="14" t="s">
        <v>50</v>
      </c>
      <c r="D67" s="53">
        <f>H67+J67+L67+N67+P67+R67+T67+V67+X67+Z67+AB67+AD67+AF67+AH67+AJ67+AL67+AN67+AP67+AR67+AT67+AV67+AX67+AZ67+BB67+BD67+BF67+BH67+BJ67+BL67+BN67+BP67+BR67+BT67+BV67+BX67+BZ67+CB67+CD67++CF67+CH67+CJ67+CL67+CN67+CP67+CR67+CT67+CV67+CX67+CZ67+DB67</f>
        <v>60</v>
      </c>
      <c r="E67" s="54">
        <f>I67+K67+M67+O67+Q67+S67+U67+W67+Y67+AA67+AC67+AE67+AG67+AI67+AK67+AM67+AO67+AQ67+AS67+AU67+AW67+AY67+BA67+BC67+BE67+BG67+BI67+BK67+BM67+BO67+BQ67+BS67+BU67+BW67+BY67+CA67+CC67+CE67++CG67+CI67+CK67+CM67+CO67+CQ67+CS67+CU67+CW67+CY67+DA67+DC67</f>
        <v>0</v>
      </c>
      <c r="F67" s="120">
        <f>ROUND((G67*D67),2)</f>
        <v>12300</v>
      </c>
      <c r="G67" s="121">
        <v>205</v>
      </c>
      <c r="H67" s="15"/>
      <c r="I67" s="55">
        <f>ROUND(($B67*H67),2)</f>
        <v>0</v>
      </c>
      <c r="J67" s="15"/>
      <c r="K67" s="55">
        <f>ROUND(($B67*J67),2)</f>
        <v>0</v>
      </c>
      <c r="L67" s="15"/>
      <c r="M67" s="55">
        <f>ROUND(($B67*L67),2)</f>
        <v>0</v>
      </c>
      <c r="N67" s="15"/>
      <c r="O67" s="55">
        <f>ROUND(($B67*N67),2)</f>
        <v>0</v>
      </c>
      <c r="P67" s="15"/>
      <c r="Q67" s="55">
        <f>ROUND(($B67*P67),2)</f>
        <v>0</v>
      </c>
      <c r="R67" s="15"/>
      <c r="S67" s="55">
        <f>ROUND(($B67*R67),2)</f>
        <v>0</v>
      </c>
      <c r="T67" s="15"/>
      <c r="U67" s="55">
        <f>ROUND(($B67*T67),2)</f>
        <v>0</v>
      </c>
      <c r="V67" s="15"/>
      <c r="W67" s="55">
        <f>ROUND(($B67*V67),2)</f>
        <v>0</v>
      </c>
      <c r="X67" s="15"/>
      <c r="Y67" s="55">
        <f>ROUND(($B67*X67),2)</f>
        <v>0</v>
      </c>
      <c r="Z67" s="17"/>
      <c r="AA67" s="54">
        <f>ROUND(($B67*Z67),2)</f>
        <v>0</v>
      </c>
      <c r="AB67" s="15"/>
      <c r="AC67" s="55">
        <f>ROUND(($B67*AB67),2)</f>
        <v>0</v>
      </c>
      <c r="AD67" s="15"/>
      <c r="AE67" s="55">
        <f>ROUND(($B67*AD67),2)</f>
        <v>0</v>
      </c>
      <c r="AF67" s="15"/>
      <c r="AG67" s="55">
        <f>ROUND(($B67*AF67),2)</f>
        <v>0</v>
      </c>
      <c r="AH67" s="15"/>
      <c r="AI67" s="55">
        <f>ROUND(($B67*AH67),2)</f>
        <v>0</v>
      </c>
      <c r="AJ67" s="15"/>
      <c r="AK67" s="55">
        <f>ROUND(($B67*AJ67),2)</f>
        <v>0</v>
      </c>
      <c r="AL67" s="15"/>
      <c r="AM67" s="55">
        <f>ROUND(($B67*AL67),2)</f>
        <v>0</v>
      </c>
      <c r="AN67" s="15"/>
      <c r="AO67" s="55">
        <f>ROUND(($B67*AN67),2)</f>
        <v>0</v>
      </c>
      <c r="AP67" s="15"/>
      <c r="AQ67" s="55">
        <f>ROUND(($B67*AP67),2)</f>
        <v>0</v>
      </c>
      <c r="AR67" s="15"/>
      <c r="AS67" s="55">
        <f>ROUND(($B67*AR67),2)</f>
        <v>0</v>
      </c>
      <c r="AT67" s="16"/>
      <c r="AU67" s="54">
        <f>ROUND(($B67*AT67),2)</f>
        <v>0</v>
      </c>
      <c r="AV67" s="15"/>
      <c r="AW67" s="56">
        <f>ROUND(($B67*AV67),2)</f>
        <v>0</v>
      </c>
      <c r="AX67" s="15"/>
      <c r="AY67" s="56">
        <f>ROUND(($B67*AX67),2)</f>
        <v>0</v>
      </c>
      <c r="AZ67" s="15"/>
      <c r="BA67" s="69">
        <f>ROUND(($B67*AZ67),2)</f>
        <v>0</v>
      </c>
      <c r="BB67" s="15"/>
      <c r="BC67" s="55">
        <f>ROUND(($B67*BB67),2)</f>
        <v>0</v>
      </c>
      <c r="BD67" s="17"/>
      <c r="BE67" s="54">
        <f>ROUND(($B67*BD67),2)</f>
        <v>0</v>
      </c>
      <c r="BF67" s="15"/>
      <c r="BG67" s="55">
        <f>ROUND(($B67*BF67),2)</f>
        <v>0</v>
      </c>
      <c r="BH67" s="15"/>
      <c r="BI67" s="55">
        <f>ROUND(($B67*BH67),2)</f>
        <v>0</v>
      </c>
      <c r="BJ67" s="15"/>
      <c r="BK67" s="55">
        <f>ROUND(($B67*BJ67),2)</f>
        <v>0</v>
      </c>
      <c r="BL67" s="15"/>
      <c r="BM67" s="55">
        <f>ROUND(($B67*BL67),2)</f>
        <v>0</v>
      </c>
      <c r="BN67" s="15"/>
      <c r="BO67" s="55">
        <f>ROUND(($B67*BN67),2)</f>
        <v>0</v>
      </c>
      <c r="BP67" s="15"/>
      <c r="BQ67" s="54">
        <f>ROUND(($B67*BP67),2)</f>
        <v>0</v>
      </c>
      <c r="BR67" s="15"/>
      <c r="BS67" s="69">
        <f>ROUND(($B67*BR67),2)</f>
        <v>0</v>
      </c>
      <c r="BT67" s="17"/>
      <c r="BU67" s="69">
        <f>ROUND(($B67*BT67),2)</f>
        <v>0</v>
      </c>
      <c r="BV67" s="17"/>
      <c r="BW67" s="69">
        <f>ROUND(($B67*BV67),2)</f>
        <v>0</v>
      </c>
      <c r="BX67" s="15"/>
      <c r="BY67" s="56">
        <f>ROUND(($B67*BX67),2)</f>
        <v>0</v>
      </c>
      <c r="BZ67" s="16"/>
      <c r="CA67" s="69">
        <f>ROUND(($B67*BZ67),2)</f>
        <v>0</v>
      </c>
      <c r="CB67" s="16"/>
      <c r="CC67" s="69">
        <f>ROUND(($B67*CB67),2)</f>
        <v>0</v>
      </c>
      <c r="CD67" s="16"/>
      <c r="CE67" s="56">
        <f>ROUND(($B67*CD67),2)</f>
        <v>0</v>
      </c>
      <c r="CF67" s="16"/>
      <c r="CG67" s="56">
        <f>ROUND(($B67*CF67),2)</f>
        <v>0</v>
      </c>
      <c r="CH67" s="16"/>
      <c r="CI67" s="56">
        <f>ROUND(($B67*CH67),2)</f>
        <v>0</v>
      </c>
      <c r="CJ67" s="16"/>
      <c r="CK67" s="56">
        <f>ROUND(($B67*CJ67),2)</f>
        <v>0</v>
      </c>
      <c r="CL67" s="15"/>
      <c r="CM67" s="55">
        <f>ROUND(($B67*CL67),2)</f>
        <v>0</v>
      </c>
      <c r="CN67" s="15"/>
      <c r="CO67" s="55">
        <f>ROUND(($B67*CN67),2)</f>
        <v>0</v>
      </c>
      <c r="CP67" s="17"/>
      <c r="CQ67" s="54">
        <f>ROUND(($B67*CP67),2)</f>
        <v>0</v>
      </c>
      <c r="CR67" s="17"/>
      <c r="CS67" s="54">
        <f>ROUND(($B67*CR67),2)</f>
        <v>0</v>
      </c>
      <c r="CT67" s="75">
        <f>60</f>
        <v>60</v>
      </c>
      <c r="CU67" s="54">
        <f>ROUND(($B67*CT67),2)</f>
        <v>0</v>
      </c>
      <c r="CV67" s="75"/>
      <c r="CW67" s="54">
        <f>ROUND(($B67*CV67),2)</f>
        <v>0</v>
      </c>
      <c r="CX67" s="16"/>
      <c r="CY67" s="54">
        <f>ROUND(($B67*CX67),2)</f>
        <v>0</v>
      </c>
      <c r="CZ67" s="17"/>
      <c r="DA67" s="54">
        <f>ROUND(($B67*CZ67),2)</f>
        <v>0</v>
      </c>
      <c r="DB67" s="17"/>
      <c r="DC67" s="54">
        <f>ROUND(($B67*DB67),2)</f>
        <v>0</v>
      </c>
      <c r="DD67" s="66"/>
    </row>
    <row r="68" spans="1:109" s="61" customFormat="1" ht="34.5" customHeight="1">
      <c r="A68" s="59" t="s">
        <v>16</v>
      </c>
      <c r="B68" s="92"/>
      <c r="C68" s="58"/>
      <c r="D68" s="94">
        <f>SUM(D69)</f>
        <v>78</v>
      </c>
      <c r="E68" s="95">
        <f>SUM(E69)</f>
        <v>0</v>
      </c>
      <c r="F68" s="121"/>
      <c r="G68" s="122"/>
      <c r="H68" s="97"/>
      <c r="I68" s="98"/>
      <c r="J68" s="97"/>
      <c r="K68" s="98"/>
      <c r="L68" s="97"/>
      <c r="M68" s="98"/>
      <c r="N68" s="97"/>
      <c r="O68" s="98"/>
      <c r="P68" s="97"/>
      <c r="Q68" s="98"/>
      <c r="R68" s="97"/>
      <c r="S68" s="98"/>
      <c r="T68" s="97"/>
      <c r="U68" s="98"/>
      <c r="V68" s="97"/>
      <c r="W68" s="98"/>
      <c r="X68" s="97"/>
      <c r="Y68" s="98"/>
      <c r="Z68" s="99"/>
      <c r="AA68" s="96"/>
      <c r="AB68" s="97"/>
      <c r="AC68" s="98"/>
      <c r="AD68" s="97"/>
      <c r="AE68" s="98"/>
      <c r="AF68" s="97"/>
      <c r="AG68" s="98"/>
      <c r="AH68" s="97"/>
      <c r="AI68" s="98"/>
      <c r="AJ68" s="97"/>
      <c r="AK68" s="98"/>
      <c r="AL68" s="97"/>
      <c r="AM68" s="98"/>
      <c r="AN68" s="97"/>
      <c r="AO68" s="98"/>
      <c r="AP68" s="97"/>
      <c r="AQ68" s="98"/>
      <c r="AR68" s="97"/>
      <c r="AS68" s="98"/>
      <c r="AT68" s="99"/>
      <c r="AU68" s="96"/>
      <c r="AV68" s="99"/>
      <c r="AW68" s="101"/>
      <c r="AX68" s="99"/>
      <c r="AY68" s="101"/>
      <c r="AZ68" s="97"/>
      <c r="BA68" s="103"/>
      <c r="BB68" s="97"/>
      <c r="BC68" s="98"/>
      <c r="BD68" s="99"/>
      <c r="BE68" s="96"/>
      <c r="BF68" s="97"/>
      <c r="BG68" s="98"/>
      <c r="BH68" s="97"/>
      <c r="BI68" s="98"/>
      <c r="BJ68" s="97"/>
      <c r="BK68" s="98"/>
      <c r="BL68" s="97"/>
      <c r="BM68" s="98"/>
      <c r="BN68" s="97"/>
      <c r="BO68" s="98"/>
      <c r="BP68" s="97"/>
      <c r="BQ68" s="96"/>
      <c r="BR68" s="97"/>
      <c r="BS68" s="103"/>
      <c r="BT68" s="99"/>
      <c r="BU68" s="103"/>
      <c r="BV68" s="99"/>
      <c r="BW68" s="103"/>
      <c r="BX68" s="99"/>
      <c r="BY68" s="101"/>
      <c r="BZ68" s="99"/>
      <c r="CA68" s="103"/>
      <c r="CB68" s="99"/>
      <c r="CC68" s="103"/>
      <c r="CD68" s="99"/>
      <c r="CE68" s="101"/>
      <c r="CF68" s="99"/>
      <c r="CG68" s="101"/>
      <c r="CH68" s="99"/>
      <c r="CI68" s="101"/>
      <c r="CJ68" s="99"/>
      <c r="CK68" s="101"/>
      <c r="CL68" s="99"/>
      <c r="CM68" s="98"/>
      <c r="CN68" s="99"/>
      <c r="CO68" s="98"/>
      <c r="CP68" s="99"/>
      <c r="CQ68" s="96"/>
      <c r="CR68" s="99"/>
      <c r="CS68" s="96"/>
      <c r="CT68" s="107"/>
      <c r="CU68" s="96"/>
      <c r="CV68" s="107"/>
      <c r="CW68" s="96"/>
      <c r="CX68" s="99"/>
      <c r="CY68" s="96"/>
      <c r="CZ68" s="99"/>
      <c r="DA68" s="96"/>
      <c r="DB68" s="99"/>
      <c r="DC68" s="96"/>
      <c r="DD68" s="66"/>
    </row>
    <row r="69" spans="1:109" s="61" customFormat="1" ht="16.5" customHeight="1">
      <c r="A69" s="50" t="s">
        <v>124</v>
      </c>
      <c r="B69" s="68"/>
      <c r="C69" s="14" t="s">
        <v>50</v>
      </c>
      <c r="D69" s="53">
        <f>H69+J69+L69+N69+P69+R69+T69+V69+X69+Z69+AB69+AD69+AF69+AH69+AJ69+AL69+AN69+AP69+AR69+AT69+AV69+AX69+AZ69+BB69+BD69+BF69+BH69+BJ69+BL69+BN69+BP69+BR69+BT69+BV69+BX69+BZ69+CB69+CD69++CF69+CH69+CJ69+CL69+CN69+CP69+CR69+CT69+CV69+CX69+CZ69+DB69</f>
        <v>78</v>
      </c>
      <c r="E69" s="54">
        <f>I69+K69+M69+O69+Q69+S69+U69+W69+Y69+AA69+AC69+AE69+AG69+AI69+AK69+AM69+AO69+AQ69+AS69+AU69+AW69+AY69+BA69+BC69+BE69+BG69+BI69+BK69+BM69+BO69+BQ69+BS69+BU69+BW69+BY69+CA69+CC69+CE69++CG69+CI69+CK69+CM69+CO69+CQ69+CS69+CU69+CW69+CY69+DA69+DC69</f>
        <v>0</v>
      </c>
      <c r="F69" s="120">
        <f>ROUND((G69*D69),2)</f>
        <v>13416</v>
      </c>
      <c r="G69" s="121">
        <v>172</v>
      </c>
      <c r="H69" s="15"/>
      <c r="I69" s="55">
        <f>ROUND(($B69*H69),2)</f>
        <v>0</v>
      </c>
      <c r="J69" s="15"/>
      <c r="K69" s="55">
        <f>ROUND(($B69*J69),2)</f>
        <v>0</v>
      </c>
      <c r="L69" s="15"/>
      <c r="M69" s="55">
        <f>ROUND(($B69*L69),2)</f>
        <v>0</v>
      </c>
      <c r="N69" s="15"/>
      <c r="O69" s="55">
        <f>ROUND(($B69*N69),2)</f>
        <v>0</v>
      </c>
      <c r="P69" s="15"/>
      <c r="Q69" s="55">
        <f>ROUND(($B69*P69),2)</f>
        <v>0</v>
      </c>
      <c r="R69" s="15"/>
      <c r="S69" s="55">
        <f>ROUND(($B69*R69),2)</f>
        <v>0</v>
      </c>
      <c r="T69" s="15"/>
      <c r="U69" s="55">
        <f>ROUND(($B69*T69),2)</f>
        <v>0</v>
      </c>
      <c r="V69" s="15"/>
      <c r="W69" s="55">
        <f>ROUND(($B69*V69),2)</f>
        <v>0</v>
      </c>
      <c r="X69" s="15"/>
      <c r="Y69" s="55">
        <f>ROUND(($B69*X69),2)</f>
        <v>0</v>
      </c>
      <c r="Z69" s="17"/>
      <c r="AA69" s="54">
        <f>ROUND(($B69*Z69),2)</f>
        <v>0</v>
      </c>
      <c r="AB69" s="15"/>
      <c r="AC69" s="55">
        <f>ROUND(($B69*AB69),2)</f>
        <v>0</v>
      </c>
      <c r="AD69" s="15"/>
      <c r="AE69" s="55">
        <f>ROUND(($B69*AD69),2)</f>
        <v>0</v>
      </c>
      <c r="AF69" s="15"/>
      <c r="AG69" s="55">
        <f>ROUND(($B69*AF69),2)</f>
        <v>0</v>
      </c>
      <c r="AH69" s="15"/>
      <c r="AI69" s="55">
        <f>ROUND(($B69*AH69),2)</f>
        <v>0</v>
      </c>
      <c r="AJ69" s="15"/>
      <c r="AK69" s="55">
        <f>ROUND(($B69*AJ69),2)</f>
        <v>0</v>
      </c>
      <c r="AL69" s="15"/>
      <c r="AM69" s="55">
        <f>ROUND(($B69*AL69),2)</f>
        <v>0</v>
      </c>
      <c r="AN69" s="15"/>
      <c r="AO69" s="55">
        <f>ROUND(($B69*AN69),2)</f>
        <v>0</v>
      </c>
      <c r="AP69" s="15"/>
      <c r="AQ69" s="55">
        <f>ROUND(($B69*AP69),2)</f>
        <v>0</v>
      </c>
      <c r="AR69" s="15"/>
      <c r="AS69" s="55">
        <f>ROUND(($B69*AR69),2)</f>
        <v>0</v>
      </c>
      <c r="AT69" s="17"/>
      <c r="AU69" s="54">
        <f>ROUND(($B69*AT69),2)</f>
        <v>0</v>
      </c>
      <c r="AV69" s="15"/>
      <c r="AW69" s="56">
        <f>ROUND(($B69*AV69),2)</f>
        <v>0</v>
      </c>
      <c r="AX69" s="15"/>
      <c r="AY69" s="56">
        <f>ROUND(($B69*AX69),2)</f>
        <v>0</v>
      </c>
      <c r="AZ69" s="15"/>
      <c r="BA69" s="69">
        <f>ROUND(($B69*AZ69),2)</f>
        <v>0</v>
      </c>
      <c r="BB69" s="15"/>
      <c r="BC69" s="55">
        <f>ROUND(($B69*BB69),2)</f>
        <v>0</v>
      </c>
      <c r="BD69" s="17"/>
      <c r="BE69" s="54">
        <f>ROUND(($B69*BD69),2)</f>
        <v>0</v>
      </c>
      <c r="BF69" s="15"/>
      <c r="BG69" s="55">
        <f>ROUND(($B69*BF69),2)</f>
        <v>0</v>
      </c>
      <c r="BH69" s="15"/>
      <c r="BI69" s="55">
        <f>ROUND(($B69*BH69),2)</f>
        <v>0</v>
      </c>
      <c r="BJ69" s="15"/>
      <c r="BK69" s="55">
        <f>ROUND(($B69*BJ69),2)</f>
        <v>0</v>
      </c>
      <c r="BL69" s="15"/>
      <c r="BM69" s="55">
        <f>ROUND(($B69*BL69),2)</f>
        <v>0</v>
      </c>
      <c r="BN69" s="15"/>
      <c r="BO69" s="55">
        <f>ROUND(($B69*BN69),2)</f>
        <v>0</v>
      </c>
      <c r="BP69" s="15"/>
      <c r="BQ69" s="54">
        <f>ROUND(($B69*BP69),2)</f>
        <v>0</v>
      </c>
      <c r="BR69" s="15"/>
      <c r="BS69" s="69">
        <f>ROUND(($B69*BR69),2)</f>
        <v>0</v>
      </c>
      <c r="BT69" s="17"/>
      <c r="BU69" s="69">
        <f>ROUND(($B69*BT69),2)</f>
        <v>0</v>
      </c>
      <c r="BV69" s="17"/>
      <c r="BW69" s="69">
        <f>ROUND(($B69*BV69),2)</f>
        <v>0</v>
      </c>
      <c r="BX69" s="15"/>
      <c r="BY69" s="56">
        <f>ROUND(($B69*BX69),2)</f>
        <v>0</v>
      </c>
      <c r="BZ69" s="16"/>
      <c r="CA69" s="69">
        <f>ROUND(($B69*BZ69),2)</f>
        <v>0</v>
      </c>
      <c r="CB69" s="16"/>
      <c r="CC69" s="69">
        <f>ROUND(($B69*CB69),2)</f>
        <v>0</v>
      </c>
      <c r="CD69" s="16"/>
      <c r="CE69" s="56">
        <f>ROUND(($B69*CD69),2)</f>
        <v>0</v>
      </c>
      <c r="CF69" s="16"/>
      <c r="CG69" s="56">
        <f>ROUND(($B69*CF69),2)</f>
        <v>0</v>
      </c>
      <c r="CH69" s="16"/>
      <c r="CI69" s="56">
        <f>ROUND(($B69*CH69),2)</f>
        <v>0</v>
      </c>
      <c r="CJ69" s="16"/>
      <c r="CK69" s="56">
        <f>ROUND(($B69*CJ69),2)</f>
        <v>0</v>
      </c>
      <c r="CL69" s="71"/>
      <c r="CM69" s="55">
        <f>ROUND(($B69*CL69),2)</f>
        <v>0</v>
      </c>
      <c r="CN69" s="15"/>
      <c r="CO69" s="55">
        <f>ROUND(($B69*CN69),2)</f>
        <v>0</v>
      </c>
      <c r="CP69" s="17"/>
      <c r="CQ69" s="54">
        <f>ROUND(($B69*CP69),2)</f>
        <v>0</v>
      </c>
      <c r="CR69" s="17"/>
      <c r="CS69" s="54">
        <f>ROUND(($B69*CR69),2)</f>
        <v>0</v>
      </c>
      <c r="CT69" s="75">
        <v>78</v>
      </c>
      <c r="CU69" s="54">
        <f>ROUND(($B69*CT69),2)</f>
        <v>0</v>
      </c>
      <c r="CV69" s="75"/>
      <c r="CW69" s="54">
        <f>ROUND(($B69*CV69),2)</f>
        <v>0</v>
      </c>
      <c r="CX69" s="17"/>
      <c r="CY69" s="54">
        <f>ROUND(($B69*CX69),2)</f>
        <v>0</v>
      </c>
      <c r="CZ69" s="17"/>
      <c r="DA69" s="54">
        <f>ROUND(($B69*CZ69),2)</f>
        <v>0</v>
      </c>
      <c r="DB69" s="17"/>
      <c r="DC69" s="54">
        <f>ROUND(($B69*DB69),2)</f>
        <v>0</v>
      </c>
      <c r="DD69" s="66"/>
    </row>
    <row r="70" spans="1:109" s="61" customFormat="1" ht="33" customHeight="1">
      <c r="A70" s="91" t="s">
        <v>46</v>
      </c>
      <c r="B70" s="92"/>
      <c r="C70" s="93"/>
      <c r="D70" s="94">
        <f>SUM(D71:D74)</f>
        <v>1250</v>
      </c>
      <c r="E70" s="95">
        <f>SUM(E71:E74)</f>
        <v>0</v>
      </c>
      <c r="F70" s="121"/>
      <c r="G70" s="122"/>
      <c r="H70" s="97"/>
      <c r="I70" s="98"/>
      <c r="J70" s="97"/>
      <c r="K70" s="98"/>
      <c r="L70" s="97"/>
      <c r="M70" s="98"/>
      <c r="N70" s="97"/>
      <c r="O70" s="98"/>
      <c r="P70" s="97"/>
      <c r="Q70" s="98"/>
      <c r="R70" s="97"/>
      <c r="S70" s="98"/>
      <c r="T70" s="97"/>
      <c r="U70" s="98"/>
      <c r="V70" s="97"/>
      <c r="W70" s="98"/>
      <c r="X70" s="97"/>
      <c r="Y70" s="98"/>
      <c r="Z70" s="99"/>
      <c r="AA70" s="96"/>
      <c r="AB70" s="97"/>
      <c r="AC70" s="98"/>
      <c r="AD70" s="97"/>
      <c r="AE70" s="98"/>
      <c r="AF70" s="97"/>
      <c r="AG70" s="98"/>
      <c r="AH70" s="97"/>
      <c r="AI70" s="98"/>
      <c r="AJ70" s="97"/>
      <c r="AK70" s="98"/>
      <c r="AL70" s="97"/>
      <c r="AM70" s="98"/>
      <c r="AN70" s="97"/>
      <c r="AO70" s="98"/>
      <c r="AP70" s="97"/>
      <c r="AQ70" s="98"/>
      <c r="AR70" s="97"/>
      <c r="AS70" s="98"/>
      <c r="AT70" s="99"/>
      <c r="AU70" s="96"/>
      <c r="AV70" s="99"/>
      <c r="AW70" s="101"/>
      <c r="AX70" s="99"/>
      <c r="AY70" s="101"/>
      <c r="AZ70" s="97"/>
      <c r="BA70" s="103"/>
      <c r="BB70" s="97"/>
      <c r="BC70" s="98"/>
      <c r="BD70" s="99"/>
      <c r="BE70" s="96"/>
      <c r="BF70" s="97"/>
      <c r="BG70" s="98"/>
      <c r="BH70" s="97"/>
      <c r="BI70" s="98"/>
      <c r="BJ70" s="97"/>
      <c r="BK70" s="98"/>
      <c r="BL70" s="97"/>
      <c r="BM70" s="98"/>
      <c r="BN70" s="97"/>
      <c r="BO70" s="98"/>
      <c r="BP70" s="97"/>
      <c r="BQ70" s="96"/>
      <c r="BR70" s="97"/>
      <c r="BS70" s="103"/>
      <c r="BT70" s="99"/>
      <c r="BU70" s="103"/>
      <c r="BV70" s="99"/>
      <c r="BW70" s="103"/>
      <c r="BX70" s="99"/>
      <c r="BY70" s="101"/>
      <c r="BZ70" s="99"/>
      <c r="CA70" s="103"/>
      <c r="CB70" s="99"/>
      <c r="CC70" s="103"/>
      <c r="CD70" s="99"/>
      <c r="CE70" s="101"/>
      <c r="CF70" s="99"/>
      <c r="CG70" s="101"/>
      <c r="CH70" s="99"/>
      <c r="CI70" s="101"/>
      <c r="CJ70" s="99"/>
      <c r="CK70" s="101"/>
      <c r="CL70" s="99"/>
      <c r="CM70" s="98"/>
      <c r="CN70" s="99"/>
      <c r="CO70" s="98"/>
      <c r="CP70" s="99"/>
      <c r="CQ70" s="96"/>
      <c r="CR70" s="99"/>
      <c r="CS70" s="96"/>
      <c r="CT70" s="107"/>
      <c r="CU70" s="96"/>
      <c r="CV70" s="107"/>
      <c r="CW70" s="96"/>
      <c r="CX70" s="99"/>
      <c r="CY70" s="96"/>
      <c r="CZ70" s="99"/>
      <c r="DA70" s="96"/>
      <c r="DB70" s="99"/>
      <c r="DC70" s="96"/>
      <c r="DD70" s="66"/>
    </row>
    <row r="71" spans="1:109" s="61" customFormat="1" ht="15.75" customHeight="1">
      <c r="A71" s="50" t="s">
        <v>55</v>
      </c>
      <c r="B71" s="68"/>
      <c r="C71" s="14" t="s">
        <v>50</v>
      </c>
      <c r="D71" s="53">
        <f t="shared" ref="D71:E74" si="54">H71+J71+L71+N71+P71+R71+T71+V71+X71+Z71+AB71+AD71+AF71+AH71+AJ71+AL71+AN71+AP71+AR71+AT71+AV71+AX71+AZ71+BB71+BD71+BF71+BH71+BJ71+BL71+BN71+BP71+BR71+BT71+BV71+BX71+BZ71+CB71+CD71++CF71+CH71+CJ71+CL71+CN71+CP71+CR71+CT71+CV71+CX71+CZ71+DB71</f>
        <v>300</v>
      </c>
      <c r="E71" s="54">
        <f t="shared" si="54"/>
        <v>0</v>
      </c>
      <c r="F71" s="120">
        <f>ROUND((G71*D71),2)</f>
        <v>35700</v>
      </c>
      <c r="G71" s="121">
        <v>119</v>
      </c>
      <c r="H71" s="15"/>
      <c r="I71" s="55">
        <f>ROUND(($B71*H71),2)</f>
        <v>0</v>
      </c>
      <c r="J71" s="15"/>
      <c r="K71" s="55">
        <f>ROUND(($B71*J71),2)</f>
        <v>0</v>
      </c>
      <c r="L71" s="15"/>
      <c r="M71" s="55">
        <f>ROUND(($B71*L71),2)</f>
        <v>0</v>
      </c>
      <c r="N71" s="15"/>
      <c r="O71" s="55">
        <f>ROUND(($B71*N71),2)</f>
        <v>0</v>
      </c>
      <c r="P71" s="15"/>
      <c r="Q71" s="55">
        <f>ROUND(($B71*P71),2)</f>
        <v>0</v>
      </c>
      <c r="R71" s="15"/>
      <c r="S71" s="55">
        <f>ROUND(($B71*R71),2)</f>
        <v>0</v>
      </c>
      <c r="T71" s="15"/>
      <c r="U71" s="55">
        <f>ROUND(($B71*T71),2)</f>
        <v>0</v>
      </c>
      <c r="V71" s="15"/>
      <c r="W71" s="55">
        <f>ROUND(($B71*V71),2)</f>
        <v>0</v>
      </c>
      <c r="X71" s="22">
        <v>300</v>
      </c>
      <c r="Y71" s="55">
        <f>ROUND(($B71*X71),2)</f>
        <v>0</v>
      </c>
      <c r="Z71" s="17"/>
      <c r="AA71" s="54">
        <f>ROUND(($B71*Z71),2)</f>
        <v>0</v>
      </c>
      <c r="AB71" s="15"/>
      <c r="AC71" s="55">
        <f>ROUND(($B71*AB71),2)</f>
        <v>0</v>
      </c>
      <c r="AD71" s="15"/>
      <c r="AE71" s="55">
        <f>ROUND(($B71*AD71),2)</f>
        <v>0</v>
      </c>
      <c r="AF71" s="15"/>
      <c r="AG71" s="55">
        <f>ROUND(($B71*AF71),2)</f>
        <v>0</v>
      </c>
      <c r="AH71" s="15"/>
      <c r="AI71" s="55">
        <f>ROUND(($B71*AH71),2)</f>
        <v>0</v>
      </c>
      <c r="AJ71" s="15"/>
      <c r="AK71" s="55">
        <f>ROUND(($B71*AJ71),2)</f>
        <v>0</v>
      </c>
      <c r="AL71" s="15"/>
      <c r="AM71" s="55">
        <f>ROUND(($B71*AL71),2)</f>
        <v>0</v>
      </c>
      <c r="AN71" s="15"/>
      <c r="AO71" s="55">
        <f>ROUND(($B71*AN71),2)</f>
        <v>0</v>
      </c>
      <c r="AP71" s="15"/>
      <c r="AQ71" s="55">
        <f>ROUND(($B71*AP71),2)</f>
        <v>0</v>
      </c>
      <c r="AR71" s="15"/>
      <c r="AS71" s="55">
        <f>ROUND(($B71*AR71),2)</f>
        <v>0</v>
      </c>
      <c r="AT71" s="17"/>
      <c r="AU71" s="54">
        <f>ROUND(($B71*AT71),2)</f>
        <v>0</v>
      </c>
      <c r="AV71" s="15"/>
      <c r="AW71" s="56">
        <f>ROUND(($B71*AV71),2)</f>
        <v>0</v>
      </c>
      <c r="AX71" s="15"/>
      <c r="AY71" s="56">
        <f>ROUND(($B71*AX71),2)</f>
        <v>0</v>
      </c>
      <c r="AZ71" s="15"/>
      <c r="BA71" s="69">
        <f>ROUND(($B71*AZ71),2)</f>
        <v>0</v>
      </c>
      <c r="BB71" s="22"/>
      <c r="BC71" s="55">
        <f>ROUND(($B71*BB71),2)</f>
        <v>0</v>
      </c>
      <c r="BD71" s="17"/>
      <c r="BE71" s="54">
        <f>ROUND(($B71*BD71),2)</f>
        <v>0</v>
      </c>
      <c r="BF71" s="15"/>
      <c r="BG71" s="55">
        <f>ROUND(($B71*BF71),2)</f>
        <v>0</v>
      </c>
      <c r="BH71" s="15"/>
      <c r="BI71" s="55">
        <f>ROUND(($B71*BH71),2)</f>
        <v>0</v>
      </c>
      <c r="BJ71" s="15"/>
      <c r="BK71" s="55">
        <f>ROUND(($B71*BJ71),2)</f>
        <v>0</v>
      </c>
      <c r="BL71" s="15"/>
      <c r="BM71" s="55">
        <f>ROUND(($B71*BL71),2)</f>
        <v>0</v>
      </c>
      <c r="BN71" s="15"/>
      <c r="BO71" s="55">
        <f>ROUND(($B71*BN71),2)</f>
        <v>0</v>
      </c>
      <c r="BP71" s="15"/>
      <c r="BQ71" s="54">
        <f>ROUND(($B71*BP71),2)</f>
        <v>0</v>
      </c>
      <c r="BR71" s="15"/>
      <c r="BS71" s="69">
        <f>ROUND(($B71*BR71),2)</f>
        <v>0</v>
      </c>
      <c r="BT71" s="17"/>
      <c r="BU71" s="69">
        <f>ROUND(($B71*BT71),2)</f>
        <v>0</v>
      </c>
      <c r="BV71" s="17"/>
      <c r="BW71" s="69">
        <f>ROUND(($B71*BV71),2)</f>
        <v>0</v>
      </c>
      <c r="BX71" s="15"/>
      <c r="BY71" s="56">
        <f>ROUND(($B71*BX71),2)</f>
        <v>0</v>
      </c>
      <c r="BZ71" s="16"/>
      <c r="CA71" s="69">
        <f>ROUND(($B71*BZ71),2)</f>
        <v>0</v>
      </c>
      <c r="CB71" s="16"/>
      <c r="CC71" s="69">
        <f>ROUND(($B71*CB71),2)</f>
        <v>0</v>
      </c>
      <c r="CD71" s="16"/>
      <c r="CE71" s="56">
        <f>ROUND(($B71*CD71),2)</f>
        <v>0</v>
      </c>
      <c r="CF71" s="16"/>
      <c r="CG71" s="56">
        <f>ROUND(($B71*CF71),2)</f>
        <v>0</v>
      </c>
      <c r="CH71" s="16"/>
      <c r="CI71" s="56">
        <f>ROUND(($B71*CH71),2)</f>
        <v>0</v>
      </c>
      <c r="CJ71" s="16"/>
      <c r="CK71" s="56">
        <f>ROUND(($B71*CJ71),2)</f>
        <v>0</v>
      </c>
      <c r="CL71" s="15"/>
      <c r="CM71" s="55">
        <f>ROUND(($B71*CL71),2)</f>
        <v>0</v>
      </c>
      <c r="CN71" s="15"/>
      <c r="CO71" s="55">
        <f>ROUND(($B71*CN71),2)</f>
        <v>0</v>
      </c>
      <c r="CP71" s="17"/>
      <c r="CQ71" s="54">
        <f>ROUND(($B71*CP71),2)</f>
        <v>0</v>
      </c>
      <c r="CR71" s="17"/>
      <c r="CS71" s="54">
        <f>ROUND(($B71*CR71),2)</f>
        <v>0</v>
      </c>
      <c r="CT71" s="75"/>
      <c r="CU71" s="54">
        <f>ROUND(($B71*CT71),2)</f>
        <v>0</v>
      </c>
      <c r="CV71" s="75"/>
      <c r="CW71" s="54">
        <f>ROUND(($B71*CV71),2)</f>
        <v>0</v>
      </c>
      <c r="CX71" s="17"/>
      <c r="CY71" s="54">
        <f>ROUND(($B71*CX71),2)</f>
        <v>0</v>
      </c>
      <c r="CZ71" s="17"/>
      <c r="DA71" s="54">
        <f>ROUND(($B71*CZ71),2)</f>
        <v>0</v>
      </c>
      <c r="DB71" s="17"/>
      <c r="DC71" s="54">
        <f>ROUND(($B71*DB71),2)</f>
        <v>0</v>
      </c>
      <c r="DD71" s="66"/>
    </row>
    <row r="72" spans="1:109" s="61" customFormat="1" ht="15.75" customHeight="1">
      <c r="A72" s="50" t="s">
        <v>125</v>
      </c>
      <c r="B72" s="68"/>
      <c r="C72" s="14" t="s">
        <v>50</v>
      </c>
      <c r="D72" s="53">
        <f t="shared" si="54"/>
        <v>300</v>
      </c>
      <c r="E72" s="54">
        <f t="shared" si="54"/>
        <v>0</v>
      </c>
      <c r="F72" s="120">
        <f>ROUND((G72*D72),2)</f>
        <v>37500</v>
      </c>
      <c r="G72" s="121">
        <v>125</v>
      </c>
      <c r="H72" s="15"/>
      <c r="I72" s="55">
        <f>ROUND(($B72*H72),2)</f>
        <v>0</v>
      </c>
      <c r="J72" s="15"/>
      <c r="K72" s="55">
        <f>ROUND(($B72*J72),2)</f>
        <v>0</v>
      </c>
      <c r="L72" s="15"/>
      <c r="M72" s="55">
        <f>ROUND(($B72*L72),2)</f>
        <v>0</v>
      </c>
      <c r="N72" s="15"/>
      <c r="O72" s="55">
        <f>ROUND(($B72*N72),2)</f>
        <v>0</v>
      </c>
      <c r="P72" s="15"/>
      <c r="Q72" s="55">
        <f>ROUND(($B72*P72),2)</f>
        <v>0</v>
      </c>
      <c r="R72" s="15"/>
      <c r="S72" s="55">
        <f>ROUND(($B72*R72),2)</f>
        <v>0</v>
      </c>
      <c r="T72" s="15"/>
      <c r="U72" s="55">
        <f>ROUND(($B72*T72),2)</f>
        <v>0</v>
      </c>
      <c r="V72" s="15"/>
      <c r="W72" s="55">
        <f>ROUND(($B72*V72),2)</f>
        <v>0</v>
      </c>
      <c r="X72" s="15">
        <v>300</v>
      </c>
      <c r="Y72" s="55">
        <f>ROUND(($B72*X72),2)</f>
        <v>0</v>
      </c>
      <c r="Z72" s="17"/>
      <c r="AA72" s="54">
        <f>ROUND(($B72*Z72),2)</f>
        <v>0</v>
      </c>
      <c r="AB72" s="15"/>
      <c r="AC72" s="55">
        <f>ROUND(($B72*AB72),2)</f>
        <v>0</v>
      </c>
      <c r="AD72" s="15"/>
      <c r="AE72" s="55">
        <f>ROUND(($B72*AD72),2)</f>
        <v>0</v>
      </c>
      <c r="AF72" s="15"/>
      <c r="AG72" s="55">
        <f>ROUND(($B72*AF72),2)</f>
        <v>0</v>
      </c>
      <c r="AH72" s="15"/>
      <c r="AI72" s="55">
        <f>ROUND(($B72*AH72),2)</f>
        <v>0</v>
      </c>
      <c r="AJ72" s="15"/>
      <c r="AK72" s="55">
        <f>ROUND(($B72*AJ72),2)</f>
        <v>0</v>
      </c>
      <c r="AL72" s="15"/>
      <c r="AM72" s="55">
        <f>ROUND(($B72*AL72),2)</f>
        <v>0</v>
      </c>
      <c r="AN72" s="15"/>
      <c r="AO72" s="55">
        <f>ROUND(($B72*AN72),2)</f>
        <v>0</v>
      </c>
      <c r="AP72" s="15"/>
      <c r="AQ72" s="55">
        <f>ROUND(($B72*AP72),2)</f>
        <v>0</v>
      </c>
      <c r="AR72" s="15"/>
      <c r="AS72" s="55">
        <f>ROUND(($B72*AR72),2)</f>
        <v>0</v>
      </c>
      <c r="AT72" s="17"/>
      <c r="AU72" s="54">
        <f>ROUND(($B72*AT72),2)</f>
        <v>0</v>
      </c>
      <c r="AV72" s="17"/>
      <c r="AW72" s="56">
        <f>ROUND(($B72*AV72),2)</f>
        <v>0</v>
      </c>
      <c r="AX72" s="17"/>
      <c r="AY72" s="56">
        <f>ROUND(($B72*AX72),2)</f>
        <v>0</v>
      </c>
      <c r="AZ72" s="15"/>
      <c r="BA72" s="69">
        <f>ROUND(($B72*AZ72),2)</f>
        <v>0</v>
      </c>
      <c r="BB72" s="15"/>
      <c r="BC72" s="55">
        <f>ROUND(($B72*BB72),2)</f>
        <v>0</v>
      </c>
      <c r="BD72" s="17"/>
      <c r="BE72" s="54">
        <f>ROUND(($B72*BD72),2)</f>
        <v>0</v>
      </c>
      <c r="BF72" s="15"/>
      <c r="BG72" s="55">
        <f>ROUND(($B72*BF72),2)</f>
        <v>0</v>
      </c>
      <c r="BH72" s="15"/>
      <c r="BI72" s="55">
        <f>ROUND(($B72*BH72),2)</f>
        <v>0</v>
      </c>
      <c r="BJ72" s="15"/>
      <c r="BK72" s="55">
        <f>ROUND(($B72*BJ72),2)</f>
        <v>0</v>
      </c>
      <c r="BL72" s="15"/>
      <c r="BM72" s="55">
        <f>ROUND(($B72*BL72),2)</f>
        <v>0</v>
      </c>
      <c r="BN72" s="15"/>
      <c r="BO72" s="55">
        <f>ROUND(($B72*BN72),2)</f>
        <v>0</v>
      </c>
      <c r="BP72" s="15"/>
      <c r="BQ72" s="54">
        <f>ROUND(($B72*BP72),2)</f>
        <v>0</v>
      </c>
      <c r="BR72" s="15"/>
      <c r="BS72" s="69">
        <f>ROUND(($B72*BR72),2)</f>
        <v>0</v>
      </c>
      <c r="BT72" s="17"/>
      <c r="BU72" s="69">
        <f>ROUND(($B72*BT72),2)</f>
        <v>0</v>
      </c>
      <c r="BV72" s="17"/>
      <c r="BW72" s="69">
        <f>ROUND(($B72*BV72),2)</f>
        <v>0</v>
      </c>
      <c r="BX72" s="17"/>
      <c r="BY72" s="56">
        <f>ROUND(($B72*BX72),2)</f>
        <v>0</v>
      </c>
      <c r="BZ72" s="16"/>
      <c r="CA72" s="69">
        <f>ROUND(($B72*BZ72),2)</f>
        <v>0</v>
      </c>
      <c r="CB72" s="16"/>
      <c r="CC72" s="69">
        <f>ROUND(($B72*CB72),2)</f>
        <v>0</v>
      </c>
      <c r="CD72" s="16"/>
      <c r="CE72" s="56">
        <f>ROUND(($B72*CD72),2)</f>
        <v>0</v>
      </c>
      <c r="CF72" s="16"/>
      <c r="CG72" s="56">
        <f>ROUND(($B72*CF72),2)</f>
        <v>0</v>
      </c>
      <c r="CH72" s="16"/>
      <c r="CI72" s="56">
        <f>ROUND(($B72*CH72),2)</f>
        <v>0</v>
      </c>
      <c r="CJ72" s="16"/>
      <c r="CK72" s="56">
        <f>ROUND(($B72*CJ72),2)</f>
        <v>0</v>
      </c>
      <c r="CL72" s="17"/>
      <c r="CM72" s="55">
        <f>ROUND(($B72*CL72),2)</f>
        <v>0</v>
      </c>
      <c r="CN72" s="17"/>
      <c r="CO72" s="55">
        <f>ROUND(($B72*CN72),2)</f>
        <v>0</v>
      </c>
      <c r="CP72" s="15"/>
      <c r="CQ72" s="54">
        <f>ROUND(($B72*CP72),2)</f>
        <v>0</v>
      </c>
      <c r="CR72" s="17"/>
      <c r="CS72" s="54">
        <f>ROUND(($B72*CR72),2)</f>
        <v>0</v>
      </c>
      <c r="CT72" s="75"/>
      <c r="CU72" s="54">
        <f>ROUND(($B72*CT72),2)</f>
        <v>0</v>
      </c>
      <c r="CV72" s="75"/>
      <c r="CW72" s="54">
        <f>ROUND(($B72*CV72),2)</f>
        <v>0</v>
      </c>
      <c r="CX72" s="17"/>
      <c r="CY72" s="54">
        <f>ROUND(($B72*CX72),2)</f>
        <v>0</v>
      </c>
      <c r="CZ72" s="17"/>
      <c r="DA72" s="54">
        <f>ROUND(($B72*CZ72),2)</f>
        <v>0</v>
      </c>
      <c r="DB72" s="17"/>
      <c r="DC72" s="54">
        <f>ROUND(($B72*DB72),2)</f>
        <v>0</v>
      </c>
      <c r="DD72" s="66"/>
    </row>
    <row r="73" spans="1:109" s="61" customFormat="1" ht="15.75" customHeight="1">
      <c r="A73" s="50" t="s">
        <v>126</v>
      </c>
      <c r="B73" s="68"/>
      <c r="C73" s="14" t="s">
        <v>50</v>
      </c>
      <c r="D73" s="53">
        <f t="shared" si="54"/>
        <v>250</v>
      </c>
      <c r="E73" s="54">
        <f t="shared" si="54"/>
        <v>0</v>
      </c>
      <c r="F73" s="120">
        <f>ROUND((G73*D73),2)</f>
        <v>33350</v>
      </c>
      <c r="G73" s="121">
        <v>133.4</v>
      </c>
      <c r="H73" s="15"/>
      <c r="I73" s="55">
        <f>ROUND(($B73*H73),2)</f>
        <v>0</v>
      </c>
      <c r="J73" s="15"/>
      <c r="K73" s="55">
        <f>ROUND(($B73*J73),2)</f>
        <v>0</v>
      </c>
      <c r="L73" s="15"/>
      <c r="M73" s="55">
        <f>ROUND(($B73*L73),2)</f>
        <v>0</v>
      </c>
      <c r="N73" s="15"/>
      <c r="O73" s="55">
        <f>ROUND(($B73*N73),2)</f>
        <v>0</v>
      </c>
      <c r="P73" s="15"/>
      <c r="Q73" s="55">
        <f>ROUND(($B73*P73),2)</f>
        <v>0</v>
      </c>
      <c r="R73" s="15"/>
      <c r="S73" s="55">
        <f>ROUND(($B73*R73),2)</f>
        <v>0</v>
      </c>
      <c r="T73" s="15"/>
      <c r="U73" s="55">
        <f>ROUND(($B73*T73),2)</f>
        <v>0</v>
      </c>
      <c r="V73" s="15"/>
      <c r="W73" s="55">
        <f>ROUND(($B73*V73),2)</f>
        <v>0</v>
      </c>
      <c r="X73" s="15">
        <v>250</v>
      </c>
      <c r="Y73" s="55">
        <f>ROUND(($B73*X73),2)</f>
        <v>0</v>
      </c>
      <c r="Z73" s="17"/>
      <c r="AA73" s="54">
        <f>ROUND(($B73*Z73),2)</f>
        <v>0</v>
      </c>
      <c r="AB73" s="15"/>
      <c r="AC73" s="55">
        <f>ROUND(($B73*AB73),2)</f>
        <v>0</v>
      </c>
      <c r="AD73" s="15"/>
      <c r="AE73" s="55">
        <f>ROUND(($B73*AD73),2)</f>
        <v>0</v>
      </c>
      <c r="AF73" s="15"/>
      <c r="AG73" s="55">
        <f>ROUND(($B73*AF73),2)</f>
        <v>0</v>
      </c>
      <c r="AH73" s="15"/>
      <c r="AI73" s="55">
        <f>ROUND(($B73*AH73),2)</f>
        <v>0</v>
      </c>
      <c r="AJ73" s="15"/>
      <c r="AK73" s="55">
        <f>ROUND(($B73*AJ73),2)</f>
        <v>0</v>
      </c>
      <c r="AL73" s="15"/>
      <c r="AM73" s="55">
        <f>ROUND(($B73*AL73),2)</f>
        <v>0</v>
      </c>
      <c r="AN73" s="15"/>
      <c r="AO73" s="55">
        <f>ROUND(($B73*AN73),2)</f>
        <v>0</v>
      </c>
      <c r="AP73" s="15"/>
      <c r="AQ73" s="55">
        <f>ROUND(($B73*AP73),2)</f>
        <v>0</v>
      </c>
      <c r="AR73" s="15"/>
      <c r="AS73" s="55">
        <f>ROUND(($B73*AR73),2)</f>
        <v>0</v>
      </c>
      <c r="AT73" s="17"/>
      <c r="AU73" s="54">
        <f>ROUND(($B73*AT73),2)</f>
        <v>0</v>
      </c>
      <c r="AV73" s="17"/>
      <c r="AW73" s="56">
        <f>ROUND(($B73*AV73),2)</f>
        <v>0</v>
      </c>
      <c r="AX73" s="17"/>
      <c r="AY73" s="56">
        <f>ROUND(($B73*AX73),2)</f>
        <v>0</v>
      </c>
      <c r="AZ73" s="15"/>
      <c r="BA73" s="69">
        <f>ROUND(($B73*AZ73),2)</f>
        <v>0</v>
      </c>
      <c r="BB73" s="15"/>
      <c r="BC73" s="55">
        <f>ROUND(($B73*BB73),2)</f>
        <v>0</v>
      </c>
      <c r="BD73" s="17"/>
      <c r="BE73" s="54">
        <f>ROUND(($B73*BD73),2)</f>
        <v>0</v>
      </c>
      <c r="BF73" s="15"/>
      <c r="BG73" s="55">
        <f>ROUND(($B73*BF73),2)</f>
        <v>0</v>
      </c>
      <c r="BH73" s="15"/>
      <c r="BI73" s="55">
        <f>ROUND(($B73*BH73),2)</f>
        <v>0</v>
      </c>
      <c r="BJ73" s="15"/>
      <c r="BK73" s="55">
        <f>ROUND(($B73*BJ73),2)</f>
        <v>0</v>
      </c>
      <c r="BL73" s="15"/>
      <c r="BM73" s="55">
        <f>ROUND(($B73*BL73),2)</f>
        <v>0</v>
      </c>
      <c r="BN73" s="15"/>
      <c r="BO73" s="55">
        <f>ROUND(($B73*BN73),2)</f>
        <v>0</v>
      </c>
      <c r="BP73" s="15"/>
      <c r="BQ73" s="54">
        <f>ROUND(($B73*BP73),2)</f>
        <v>0</v>
      </c>
      <c r="BR73" s="15"/>
      <c r="BS73" s="69">
        <f>ROUND(($B73*BR73),2)</f>
        <v>0</v>
      </c>
      <c r="BT73" s="17"/>
      <c r="BU73" s="69">
        <f>ROUND(($B73*BT73),2)</f>
        <v>0</v>
      </c>
      <c r="BV73" s="17"/>
      <c r="BW73" s="69">
        <f>ROUND(($B73*BV73),2)</f>
        <v>0</v>
      </c>
      <c r="BX73" s="17"/>
      <c r="BY73" s="56">
        <f>ROUND(($B73*BX73),2)</f>
        <v>0</v>
      </c>
      <c r="BZ73" s="16"/>
      <c r="CA73" s="69">
        <f>ROUND(($B73*BZ73),2)</f>
        <v>0</v>
      </c>
      <c r="CB73" s="16"/>
      <c r="CC73" s="69">
        <f>ROUND(($B73*CB73),2)</f>
        <v>0</v>
      </c>
      <c r="CD73" s="16"/>
      <c r="CE73" s="56">
        <f>ROUND(($B73*CD73),2)</f>
        <v>0</v>
      </c>
      <c r="CF73" s="16"/>
      <c r="CG73" s="56">
        <f>ROUND(($B73*CF73),2)</f>
        <v>0</v>
      </c>
      <c r="CH73" s="16"/>
      <c r="CI73" s="56">
        <f>ROUND(($B73*CH73),2)</f>
        <v>0</v>
      </c>
      <c r="CJ73" s="16"/>
      <c r="CK73" s="56">
        <f>ROUND(($B73*CJ73),2)</f>
        <v>0</v>
      </c>
      <c r="CL73" s="17"/>
      <c r="CM73" s="55">
        <f>ROUND(($B73*CL73),2)</f>
        <v>0</v>
      </c>
      <c r="CN73" s="17"/>
      <c r="CO73" s="55">
        <f>ROUND(($B73*CN73),2)</f>
        <v>0</v>
      </c>
      <c r="CP73" s="15"/>
      <c r="CQ73" s="54">
        <f>ROUND(($B73*CP73),2)</f>
        <v>0</v>
      </c>
      <c r="CR73" s="17"/>
      <c r="CS73" s="54">
        <f>ROUND(($B73*CR73),2)</f>
        <v>0</v>
      </c>
      <c r="CT73" s="75"/>
      <c r="CU73" s="54">
        <f>ROUND(($B73*CT73),2)</f>
        <v>0</v>
      </c>
      <c r="CV73" s="75"/>
      <c r="CW73" s="54">
        <f>ROUND(($B73*CV73),2)</f>
        <v>0</v>
      </c>
      <c r="CX73" s="17"/>
      <c r="CY73" s="54">
        <f>ROUND(($B73*CX73),2)</f>
        <v>0</v>
      </c>
      <c r="CZ73" s="17"/>
      <c r="DA73" s="54">
        <f>ROUND(($B73*CZ73),2)</f>
        <v>0</v>
      </c>
      <c r="DB73" s="17"/>
      <c r="DC73" s="54">
        <f>ROUND(($B73*DB73),2)</f>
        <v>0</v>
      </c>
      <c r="DD73" s="66"/>
    </row>
    <row r="74" spans="1:109" s="61" customFormat="1" ht="15.75" customHeight="1">
      <c r="A74" s="50" t="s">
        <v>61</v>
      </c>
      <c r="B74" s="68"/>
      <c r="C74" s="14" t="s">
        <v>50</v>
      </c>
      <c r="D74" s="53">
        <f t="shared" si="54"/>
        <v>400</v>
      </c>
      <c r="E74" s="54">
        <f t="shared" si="54"/>
        <v>0</v>
      </c>
      <c r="F74" s="120">
        <f>ROUND((G74*D74),2)</f>
        <v>80400</v>
      </c>
      <c r="G74" s="121">
        <v>201</v>
      </c>
      <c r="H74" s="15"/>
      <c r="I74" s="55">
        <f>ROUND(($B74*H74),2)</f>
        <v>0</v>
      </c>
      <c r="J74" s="15"/>
      <c r="K74" s="55">
        <f>ROUND(($B74*J74),2)</f>
        <v>0</v>
      </c>
      <c r="L74" s="15"/>
      <c r="M74" s="55">
        <f>ROUND(($B74*L74),2)</f>
        <v>0</v>
      </c>
      <c r="N74" s="15"/>
      <c r="O74" s="55">
        <f>ROUND(($B74*N74),2)</f>
        <v>0</v>
      </c>
      <c r="P74" s="15"/>
      <c r="Q74" s="55">
        <f>ROUND(($B74*P74),2)</f>
        <v>0</v>
      </c>
      <c r="R74" s="15"/>
      <c r="S74" s="55">
        <f>ROUND(($B74*R74),2)</f>
        <v>0</v>
      </c>
      <c r="T74" s="15"/>
      <c r="U74" s="55">
        <f>ROUND(($B74*T74),2)</f>
        <v>0</v>
      </c>
      <c r="V74" s="15"/>
      <c r="W74" s="55">
        <f>ROUND(($B74*V74),2)</f>
        <v>0</v>
      </c>
      <c r="X74" s="15">
        <v>400</v>
      </c>
      <c r="Y74" s="55">
        <f>ROUND(($B74*X74),2)</f>
        <v>0</v>
      </c>
      <c r="Z74" s="17"/>
      <c r="AA74" s="54">
        <f>ROUND(($B74*Z74),2)</f>
        <v>0</v>
      </c>
      <c r="AB74" s="15"/>
      <c r="AC74" s="55">
        <f>ROUND(($B74*AB74),2)</f>
        <v>0</v>
      </c>
      <c r="AD74" s="15"/>
      <c r="AE74" s="55">
        <f>ROUND(($B74*AD74),2)</f>
        <v>0</v>
      </c>
      <c r="AF74" s="15"/>
      <c r="AG74" s="55">
        <f>ROUND(($B74*AF74),2)</f>
        <v>0</v>
      </c>
      <c r="AH74" s="15"/>
      <c r="AI74" s="55">
        <f>ROUND(($B74*AH74),2)</f>
        <v>0</v>
      </c>
      <c r="AJ74" s="15"/>
      <c r="AK74" s="55">
        <f>ROUND(($B74*AJ74),2)</f>
        <v>0</v>
      </c>
      <c r="AL74" s="15"/>
      <c r="AM74" s="55">
        <f>ROUND(($B74*AL74),2)</f>
        <v>0</v>
      </c>
      <c r="AN74" s="22"/>
      <c r="AO74" s="55">
        <f>ROUND(($B74*AN74),2)</f>
        <v>0</v>
      </c>
      <c r="AP74" s="15"/>
      <c r="AQ74" s="55">
        <f>ROUND(($B74*AP74),2)</f>
        <v>0</v>
      </c>
      <c r="AR74" s="15"/>
      <c r="AS74" s="55">
        <f>ROUND(($B74*AR74),2)</f>
        <v>0</v>
      </c>
      <c r="AT74" s="17"/>
      <c r="AU74" s="54">
        <f>ROUND(($B74*AT74),2)</f>
        <v>0</v>
      </c>
      <c r="AV74" s="15"/>
      <c r="AW74" s="56">
        <f>ROUND(($B74*AV74),2)</f>
        <v>0</v>
      </c>
      <c r="AX74" s="15"/>
      <c r="AY74" s="56">
        <f>ROUND(($B74*AX74),2)</f>
        <v>0</v>
      </c>
      <c r="AZ74" s="15"/>
      <c r="BA74" s="69">
        <f>ROUND(($B74*AZ74),2)</f>
        <v>0</v>
      </c>
      <c r="BB74" s="15"/>
      <c r="BC74" s="55">
        <f>ROUND(($B74*BB74),2)</f>
        <v>0</v>
      </c>
      <c r="BD74" s="17"/>
      <c r="BE74" s="54">
        <f>ROUND(($B74*BD74),2)</f>
        <v>0</v>
      </c>
      <c r="BF74" s="15"/>
      <c r="BG74" s="55">
        <f>ROUND(($B74*BF74),2)</f>
        <v>0</v>
      </c>
      <c r="BH74" s="15"/>
      <c r="BI74" s="55">
        <f>ROUND(($B74*BH74),2)</f>
        <v>0</v>
      </c>
      <c r="BJ74" s="15"/>
      <c r="BK74" s="55">
        <f>ROUND(($B74*BJ74),2)</f>
        <v>0</v>
      </c>
      <c r="BL74" s="15"/>
      <c r="BM74" s="55">
        <f>ROUND(($B74*BL74),2)</f>
        <v>0</v>
      </c>
      <c r="BN74" s="15"/>
      <c r="BO74" s="55">
        <f>ROUND(($B74*BN74),2)</f>
        <v>0</v>
      </c>
      <c r="BP74" s="15"/>
      <c r="BQ74" s="54">
        <f>ROUND(($B74*BP74),2)</f>
        <v>0</v>
      </c>
      <c r="BR74" s="15"/>
      <c r="BS74" s="69">
        <f>ROUND(($B74*BR74),2)</f>
        <v>0</v>
      </c>
      <c r="BT74" s="17"/>
      <c r="BU74" s="69">
        <f>ROUND(($B74*BT74),2)</f>
        <v>0</v>
      </c>
      <c r="BV74" s="17"/>
      <c r="BW74" s="69">
        <f>ROUND(($B74*BV74),2)</f>
        <v>0</v>
      </c>
      <c r="BX74" s="15"/>
      <c r="BY74" s="56">
        <f>ROUND(($B74*BX74),2)</f>
        <v>0</v>
      </c>
      <c r="BZ74" s="16"/>
      <c r="CA74" s="69">
        <f>ROUND(($B74*BZ74),2)</f>
        <v>0</v>
      </c>
      <c r="CB74" s="16"/>
      <c r="CC74" s="69">
        <f>ROUND(($B74*CB74),2)</f>
        <v>0</v>
      </c>
      <c r="CD74" s="16"/>
      <c r="CE74" s="56">
        <f>ROUND(($B74*CD74),2)</f>
        <v>0</v>
      </c>
      <c r="CF74" s="16"/>
      <c r="CG74" s="56">
        <f>ROUND(($B74*CF74),2)</f>
        <v>0</v>
      </c>
      <c r="CH74" s="16"/>
      <c r="CI74" s="56">
        <f>ROUND(($B74*CH74),2)</f>
        <v>0</v>
      </c>
      <c r="CJ74" s="16"/>
      <c r="CK74" s="56">
        <f>ROUND(($B74*CJ74),2)</f>
        <v>0</v>
      </c>
      <c r="CL74" s="15"/>
      <c r="CM74" s="55">
        <f>ROUND(($B74*CL74),2)</f>
        <v>0</v>
      </c>
      <c r="CN74" s="15"/>
      <c r="CO74" s="55">
        <f>ROUND(($B74*CN74),2)</f>
        <v>0</v>
      </c>
      <c r="CP74" s="17"/>
      <c r="CQ74" s="54">
        <f>ROUND(($B74*CP74),2)</f>
        <v>0</v>
      </c>
      <c r="CR74" s="17"/>
      <c r="CS74" s="54">
        <f>ROUND(($B74*CR74),2)</f>
        <v>0</v>
      </c>
      <c r="CT74" s="75"/>
      <c r="CU74" s="54">
        <f>ROUND(($B74*CT74),2)</f>
        <v>0</v>
      </c>
      <c r="CV74" s="75"/>
      <c r="CW74" s="54">
        <f>ROUND(($B74*CV74),2)</f>
        <v>0</v>
      </c>
      <c r="CX74" s="17"/>
      <c r="CY74" s="54">
        <f>ROUND(($B74*CX74),2)</f>
        <v>0</v>
      </c>
      <c r="CZ74" s="17"/>
      <c r="DA74" s="54">
        <f>ROUND(($B74*CZ74),2)</f>
        <v>0</v>
      </c>
      <c r="DB74" s="17"/>
      <c r="DC74" s="54">
        <f>ROUND(($B74*DB74),2)</f>
        <v>0</v>
      </c>
      <c r="DD74" s="66"/>
    </row>
    <row r="75" spans="1:109" s="61" customFormat="1" ht="52.5" customHeight="1">
      <c r="A75" s="59" t="s">
        <v>149</v>
      </c>
      <c r="B75" s="110"/>
      <c r="C75" s="128"/>
      <c r="D75" s="94">
        <f>SUM(D76:D76)</f>
        <v>370.7</v>
      </c>
      <c r="E75" s="94">
        <f>SUM(E76:E76)</f>
        <v>0</v>
      </c>
      <c r="F75" s="120"/>
      <c r="G75" s="121"/>
      <c r="H75" s="97"/>
      <c r="I75" s="114"/>
      <c r="J75" s="97"/>
      <c r="K75" s="114"/>
      <c r="L75" s="97"/>
      <c r="M75" s="114"/>
      <c r="N75" s="97"/>
      <c r="O75" s="114"/>
      <c r="P75" s="97"/>
      <c r="Q75" s="114"/>
      <c r="R75" s="97"/>
      <c r="S75" s="114"/>
      <c r="T75" s="97"/>
      <c r="U75" s="114"/>
      <c r="V75" s="97"/>
      <c r="W75" s="114"/>
      <c r="X75" s="97"/>
      <c r="Y75" s="114"/>
      <c r="Z75" s="99"/>
      <c r="AA75" s="113"/>
      <c r="AB75" s="97"/>
      <c r="AC75" s="114"/>
      <c r="AD75" s="97"/>
      <c r="AE75" s="114"/>
      <c r="AF75" s="97"/>
      <c r="AG75" s="114"/>
      <c r="AH75" s="97"/>
      <c r="AI75" s="114"/>
      <c r="AJ75" s="97"/>
      <c r="AK75" s="114"/>
      <c r="AL75" s="97"/>
      <c r="AM75" s="114"/>
      <c r="AN75" s="129"/>
      <c r="AO75" s="114"/>
      <c r="AP75" s="97"/>
      <c r="AQ75" s="114"/>
      <c r="AR75" s="97"/>
      <c r="AS75" s="114"/>
      <c r="AT75" s="99"/>
      <c r="AU75" s="113"/>
      <c r="AV75" s="97"/>
      <c r="AW75" s="115"/>
      <c r="AX75" s="97"/>
      <c r="AY75" s="115"/>
      <c r="AZ75" s="97"/>
      <c r="BA75" s="116"/>
      <c r="BB75" s="97"/>
      <c r="BC75" s="114"/>
      <c r="BD75" s="99"/>
      <c r="BE75" s="113"/>
      <c r="BF75" s="97"/>
      <c r="BG75" s="114"/>
      <c r="BH75" s="97"/>
      <c r="BI75" s="114"/>
      <c r="BJ75" s="97"/>
      <c r="BK75" s="114"/>
      <c r="BL75" s="97"/>
      <c r="BM75" s="114"/>
      <c r="BN75" s="97"/>
      <c r="BO75" s="114"/>
      <c r="BP75" s="97"/>
      <c r="BQ75" s="113"/>
      <c r="BR75" s="97"/>
      <c r="BS75" s="116"/>
      <c r="BT75" s="99"/>
      <c r="BU75" s="116"/>
      <c r="BV75" s="99"/>
      <c r="BW75" s="116"/>
      <c r="BX75" s="97"/>
      <c r="BY75" s="115"/>
      <c r="BZ75" s="96"/>
      <c r="CA75" s="116"/>
      <c r="CB75" s="96"/>
      <c r="CC75" s="116"/>
      <c r="CD75" s="96"/>
      <c r="CE75" s="115"/>
      <c r="CF75" s="96"/>
      <c r="CG75" s="115"/>
      <c r="CH75" s="96"/>
      <c r="CI75" s="115"/>
      <c r="CJ75" s="96"/>
      <c r="CK75" s="115"/>
      <c r="CL75" s="97"/>
      <c r="CM75" s="114"/>
      <c r="CN75" s="97"/>
      <c r="CO75" s="114"/>
      <c r="CP75" s="99"/>
      <c r="CQ75" s="113"/>
      <c r="CR75" s="99"/>
      <c r="CS75" s="113"/>
      <c r="CT75" s="107"/>
      <c r="CU75" s="113"/>
      <c r="CV75" s="107"/>
      <c r="CW75" s="113"/>
      <c r="CX75" s="99"/>
      <c r="CY75" s="113"/>
      <c r="CZ75" s="99"/>
      <c r="DA75" s="113"/>
      <c r="DB75" s="99"/>
      <c r="DC75" s="113"/>
      <c r="DD75" s="66"/>
      <c r="DE75" s="130"/>
    </row>
    <row r="76" spans="1:109" s="61" customFormat="1" ht="15.75" customHeight="1">
      <c r="A76" s="50" t="s">
        <v>150</v>
      </c>
      <c r="B76" s="68"/>
      <c r="C76" s="14" t="s">
        <v>50</v>
      </c>
      <c r="D76" s="53">
        <f>H76+J76+L76+N76+P76+R76+T76+V76+X76+Z76+AB76+AD76+AF76+AH76+AJ76+AL76+AN76+AP76+AR76+AT76+AV76+AX76+AZ76+BB76+BD76+BF76+BH76+BJ76+BL76+BN76+BP76+BR76+BT76+BV76+BX76+BZ76+CB76+CD76++CF76+CH76+CJ76+CL76+CN76+CP76+CR76+CT76+CV76+CX76+CZ76+DB76</f>
        <v>370.7</v>
      </c>
      <c r="E76" s="54">
        <f>I76+K76+M76+O76+Q76+S76+U76+W76+Y76+AA76+AC76+AE76+AG76+AI76+AK76+AM76+AO76+AQ76+AS76+AU76+AW76+AY76+BA76+BC76+BE76+BG76+BI76+BK76+BM76+BO76+BQ76+BS76+BU76+BW76+BY76+CA76+CC76+CE76++CG76+CI76+CK76+CM76+CO76+CQ76+CS76+CU76+CW76+CY76+DA76+DC76</f>
        <v>0</v>
      </c>
      <c r="F76" s="120">
        <f>ROUND((G76*D76),2)</f>
        <v>131598.5</v>
      </c>
      <c r="G76" s="121">
        <v>355</v>
      </c>
      <c r="H76" s="15"/>
      <c r="I76" s="55">
        <f>ROUND(($B76*H76),2)</f>
        <v>0</v>
      </c>
      <c r="J76" s="15"/>
      <c r="K76" s="55">
        <f>ROUND(($B76*J76),2)</f>
        <v>0</v>
      </c>
      <c r="L76" s="15"/>
      <c r="M76" s="55">
        <f>ROUND(($B76*L76),2)</f>
        <v>0</v>
      </c>
      <c r="N76" s="15"/>
      <c r="O76" s="55">
        <f>ROUND(($B76*N76),2)</f>
        <v>0</v>
      </c>
      <c r="P76" s="15"/>
      <c r="Q76" s="55">
        <f>ROUND(($B76*P76),2)</f>
        <v>0</v>
      </c>
      <c r="R76" s="15"/>
      <c r="S76" s="55">
        <f>ROUND(($B76*R76),2)</f>
        <v>0</v>
      </c>
      <c r="T76" s="15"/>
      <c r="U76" s="55">
        <f>ROUND(($B76*T76),2)</f>
        <v>0</v>
      </c>
      <c r="V76" s="15"/>
      <c r="W76" s="55">
        <f>ROUND(($B76*V76),2)</f>
        <v>0</v>
      </c>
      <c r="X76" s="15"/>
      <c r="Y76" s="55">
        <f>ROUND(($B76*X76),2)</f>
        <v>0</v>
      </c>
      <c r="Z76" s="17">
        <v>20</v>
      </c>
      <c r="AA76" s="54">
        <f>ROUND(($B76*Z76),2)</f>
        <v>0</v>
      </c>
      <c r="AB76" s="15">
        <v>20</v>
      </c>
      <c r="AC76" s="55">
        <f>ROUND(($B76*AB76),2)</f>
        <v>0</v>
      </c>
      <c r="AD76" s="15">
        <v>10</v>
      </c>
      <c r="AE76" s="55">
        <f>ROUND(($B76*AD76),2)</f>
        <v>0</v>
      </c>
      <c r="AF76" s="15">
        <v>10</v>
      </c>
      <c r="AG76" s="55">
        <f>ROUND(($B76*AF76),2)</f>
        <v>0</v>
      </c>
      <c r="AH76" s="15">
        <v>11</v>
      </c>
      <c r="AI76" s="55">
        <f>ROUND(($B76*AH76),2)</f>
        <v>0</v>
      </c>
      <c r="AJ76" s="15"/>
      <c r="AK76" s="55">
        <f>ROUND(($B76*AJ76),2)</f>
        <v>0</v>
      </c>
      <c r="AL76" s="15"/>
      <c r="AM76" s="55">
        <f>ROUND(($B76*AL76),2)</f>
        <v>0</v>
      </c>
      <c r="AN76" s="22">
        <v>3</v>
      </c>
      <c r="AO76" s="55">
        <f>ROUND(($B76*AN76),2)</f>
        <v>0</v>
      </c>
      <c r="AP76" s="15">
        <v>4</v>
      </c>
      <c r="AQ76" s="55">
        <f>ROUND(($B76*AP76),2)</f>
        <v>0</v>
      </c>
      <c r="AR76" s="15"/>
      <c r="AS76" s="55">
        <f>ROUND(($B76*AR76),2)</f>
        <v>0</v>
      </c>
      <c r="AT76" s="17"/>
      <c r="AU76" s="54">
        <f>ROUND(($B76*AT76),2)</f>
        <v>0</v>
      </c>
      <c r="AV76" s="15"/>
      <c r="AW76" s="56">
        <f>ROUND(($B76*AV76),2)</f>
        <v>0</v>
      </c>
      <c r="AX76" s="15">
        <v>4</v>
      </c>
      <c r="AY76" s="56">
        <f>ROUND(($B76*AX76),2)</f>
        <v>0</v>
      </c>
      <c r="AZ76" s="15">
        <v>11</v>
      </c>
      <c r="BA76" s="69">
        <f>ROUND(($B76*AZ76),2)</f>
        <v>0</v>
      </c>
      <c r="BB76" s="15">
        <v>24</v>
      </c>
      <c r="BC76" s="55">
        <f>ROUND(($B76*BB76),2)</f>
        <v>0</v>
      </c>
      <c r="BD76" s="17">
        <v>28</v>
      </c>
      <c r="BE76" s="54">
        <f>ROUND(($B76*BD76),2)</f>
        <v>0</v>
      </c>
      <c r="BF76" s="15">
        <v>25</v>
      </c>
      <c r="BG76" s="55">
        <f>ROUND(($B76*BF76),2)</f>
        <v>0</v>
      </c>
      <c r="BH76" s="15"/>
      <c r="BI76" s="55">
        <f>ROUND(($B76*BH76),2)</f>
        <v>0</v>
      </c>
      <c r="BJ76" s="15">
        <v>4</v>
      </c>
      <c r="BK76" s="55">
        <f>ROUND(($B76*BJ76),2)</f>
        <v>0</v>
      </c>
      <c r="BL76" s="15">
        <v>15</v>
      </c>
      <c r="BM76" s="55">
        <f>ROUND(($B76*BL76),2)</f>
        <v>0</v>
      </c>
      <c r="BN76" s="15">
        <v>3</v>
      </c>
      <c r="BO76" s="55">
        <f>ROUND(($B76*BN76),2)</f>
        <v>0</v>
      </c>
      <c r="BP76" s="15">
        <f>2.7</f>
        <v>2.7</v>
      </c>
      <c r="BQ76" s="54">
        <f>ROUND(($B76*BP76),2)</f>
        <v>0</v>
      </c>
      <c r="BR76" s="15">
        <v>7</v>
      </c>
      <c r="BS76" s="69">
        <f>ROUND(($B76*BR76),2)</f>
        <v>0</v>
      </c>
      <c r="BT76" s="17">
        <v>3</v>
      </c>
      <c r="BU76" s="69">
        <f>ROUND(($B76*BT76),2)</f>
        <v>0</v>
      </c>
      <c r="BV76" s="17">
        <v>8</v>
      </c>
      <c r="BW76" s="69">
        <f>ROUND(($B76*BV76),2)</f>
        <v>0</v>
      </c>
      <c r="BX76" s="15">
        <v>10</v>
      </c>
      <c r="BY76" s="56">
        <f>ROUND(($B76*BX76),2)</f>
        <v>0</v>
      </c>
      <c r="BZ76" s="16">
        <v>4</v>
      </c>
      <c r="CA76" s="69">
        <f>ROUND(($B76*BZ76),2)</f>
        <v>0</v>
      </c>
      <c r="CB76" s="16"/>
      <c r="CC76" s="69">
        <f>ROUND(($B76*CB76),2)</f>
        <v>0</v>
      </c>
      <c r="CD76" s="16">
        <v>30</v>
      </c>
      <c r="CE76" s="56">
        <f>ROUND(($B76*CD76),2)</f>
        <v>0</v>
      </c>
      <c r="CF76" s="16">
        <v>12</v>
      </c>
      <c r="CG76" s="56">
        <f>ROUND(($B76*CF76),2)</f>
        <v>0</v>
      </c>
      <c r="CH76" s="16">
        <v>6</v>
      </c>
      <c r="CI76" s="56">
        <f>ROUND(($B76*CH76),2)</f>
        <v>0</v>
      </c>
      <c r="CJ76" s="16">
        <v>10</v>
      </c>
      <c r="CK76" s="56">
        <f>ROUND(($B76*CJ76),2)</f>
        <v>0</v>
      </c>
      <c r="CL76" s="15">
        <v>13</v>
      </c>
      <c r="CM76" s="55">
        <f>ROUND(($B76*CL76),2)</f>
        <v>0</v>
      </c>
      <c r="CN76" s="15">
        <v>9</v>
      </c>
      <c r="CO76" s="55">
        <f>ROUND(($B76*CN76),2)</f>
        <v>0</v>
      </c>
      <c r="CP76" s="17"/>
      <c r="CQ76" s="54">
        <f>ROUND(($B76*CP76),2)</f>
        <v>0</v>
      </c>
      <c r="CR76" s="17">
        <v>34</v>
      </c>
      <c r="CS76" s="54">
        <f>ROUND(($B76*CR76),2)</f>
        <v>0</v>
      </c>
      <c r="CT76" s="75">
        <v>12</v>
      </c>
      <c r="CU76" s="54">
        <f>ROUND(($B76*CT76),2)</f>
        <v>0</v>
      </c>
      <c r="CV76" s="75">
        <v>9</v>
      </c>
      <c r="CW76" s="54">
        <f>ROUND(($B76*CV76),2)</f>
        <v>0</v>
      </c>
      <c r="CX76" s="17">
        <v>5</v>
      </c>
      <c r="CY76" s="54">
        <f>ROUND(($B76*CX76),2)</f>
        <v>0</v>
      </c>
      <c r="CZ76" s="17">
        <v>4</v>
      </c>
      <c r="DA76" s="54">
        <f>ROUND(($B76*CZ76),2)</f>
        <v>0</v>
      </c>
      <c r="DB76" s="17"/>
      <c r="DC76" s="54">
        <f>ROUND(($B76*DB76),2)</f>
        <v>0</v>
      </c>
      <c r="DD76" s="66"/>
    </row>
    <row r="77" spans="1:109" s="61" customFormat="1" ht="16.5" customHeight="1">
      <c r="A77" s="59" t="s">
        <v>6</v>
      </c>
      <c r="B77" s="92"/>
      <c r="C77" s="58"/>
      <c r="D77" s="94">
        <f>SUM(D78)</f>
        <v>700.83999999999992</v>
      </c>
      <c r="E77" s="95">
        <f>SUM(E78)</f>
        <v>0</v>
      </c>
      <c r="F77" s="121"/>
      <c r="G77" s="122"/>
      <c r="H77" s="97"/>
      <c r="I77" s="98"/>
      <c r="J77" s="97"/>
      <c r="K77" s="98"/>
      <c r="L77" s="97"/>
      <c r="M77" s="98"/>
      <c r="N77" s="97"/>
      <c r="O77" s="98"/>
      <c r="P77" s="97"/>
      <c r="Q77" s="98"/>
      <c r="R77" s="97"/>
      <c r="S77" s="98"/>
      <c r="T77" s="97"/>
      <c r="U77" s="98"/>
      <c r="V77" s="97"/>
      <c r="W77" s="98"/>
      <c r="X77" s="97"/>
      <c r="Y77" s="98"/>
      <c r="Z77" s="99"/>
      <c r="AA77" s="96"/>
      <c r="AB77" s="97"/>
      <c r="AC77" s="98"/>
      <c r="AD77" s="97"/>
      <c r="AE77" s="98"/>
      <c r="AF77" s="97"/>
      <c r="AG77" s="98"/>
      <c r="AH77" s="97"/>
      <c r="AI77" s="98"/>
      <c r="AJ77" s="97"/>
      <c r="AK77" s="98"/>
      <c r="AL77" s="97"/>
      <c r="AM77" s="98"/>
      <c r="AN77" s="97"/>
      <c r="AO77" s="98"/>
      <c r="AP77" s="97"/>
      <c r="AQ77" s="98"/>
      <c r="AR77" s="97"/>
      <c r="AS77" s="98"/>
      <c r="AT77" s="99"/>
      <c r="AU77" s="96"/>
      <c r="AV77" s="99"/>
      <c r="AW77" s="101"/>
      <c r="AX77" s="99"/>
      <c r="AY77" s="101"/>
      <c r="AZ77" s="97"/>
      <c r="BA77" s="103"/>
      <c r="BB77" s="97"/>
      <c r="BC77" s="98"/>
      <c r="BD77" s="99"/>
      <c r="BE77" s="96"/>
      <c r="BF77" s="97"/>
      <c r="BG77" s="98"/>
      <c r="BH77" s="97"/>
      <c r="BI77" s="98"/>
      <c r="BJ77" s="97"/>
      <c r="BK77" s="98"/>
      <c r="BL77" s="97"/>
      <c r="BM77" s="98"/>
      <c r="BN77" s="97"/>
      <c r="BO77" s="98"/>
      <c r="BP77" s="97"/>
      <c r="BQ77" s="96"/>
      <c r="BR77" s="97"/>
      <c r="BS77" s="103"/>
      <c r="BT77" s="99"/>
      <c r="BU77" s="103"/>
      <c r="BV77" s="99"/>
      <c r="BW77" s="103"/>
      <c r="BX77" s="97"/>
      <c r="BY77" s="101"/>
      <c r="BZ77" s="99"/>
      <c r="CA77" s="103"/>
      <c r="CB77" s="99"/>
      <c r="CC77" s="103"/>
      <c r="CD77" s="97"/>
      <c r="CE77" s="101"/>
      <c r="CF77" s="99"/>
      <c r="CG77" s="101"/>
      <c r="CH77" s="99"/>
      <c r="CI77" s="101"/>
      <c r="CJ77" s="99"/>
      <c r="CK77" s="101"/>
      <c r="CL77" s="99"/>
      <c r="CM77" s="98"/>
      <c r="CN77" s="99"/>
      <c r="CO77" s="98"/>
      <c r="CP77" s="99"/>
      <c r="CQ77" s="96"/>
      <c r="CR77" s="99"/>
      <c r="CS77" s="96"/>
      <c r="CT77" s="107"/>
      <c r="CU77" s="96"/>
      <c r="CV77" s="107"/>
      <c r="CW77" s="96"/>
      <c r="CX77" s="99"/>
      <c r="CY77" s="96"/>
      <c r="CZ77" s="99"/>
      <c r="DA77" s="96"/>
      <c r="DB77" s="99"/>
      <c r="DC77" s="96"/>
      <c r="DD77" s="66"/>
    </row>
    <row r="78" spans="1:109" s="61" customFormat="1" ht="15" customHeight="1">
      <c r="A78" s="50" t="s">
        <v>58</v>
      </c>
      <c r="B78" s="68"/>
      <c r="C78" s="14" t="s">
        <v>52</v>
      </c>
      <c r="D78" s="53">
        <f>H78+J78+L78+N78+P78+R78+T78+V78+X78+Z78+AB78+AD78+AF78+AH78+AJ78+AL78+AN78+AP78+AR78+AT78+AV78+AX78+AZ78+BB78+BD78+BF78+BH78+BJ78+BL78+BN78+BP78+BR78+BT78+BV78+BX78+BZ78+CB78+CD78++CF78+CH78+CJ78+CL78+CN78+CP78+CR78+CT78+CV78+CX78+CZ78+DB78</f>
        <v>700.83999999999992</v>
      </c>
      <c r="E78" s="54">
        <f>I78+K78+M78+O78+Q78+S78+U78+W78+Y78+AA78+AC78+AE78+AG78+AI78+AK78+AM78+AO78+AQ78+AS78+AU78+AW78+AY78+BA78+BC78+BE78+BG78+BI78+BK78+BM78+BO78+BQ78+BS78+BU78+BW78+BY78+CA78+CC78+CE78++CG78+CI78+CK78+CM78+CO78+CQ78+CS78+CU78+CW78+CY78+DA78+DC78</f>
        <v>0</v>
      </c>
      <c r="F78" s="120">
        <f>ROUND((G78*D78),2)</f>
        <v>73588.2</v>
      </c>
      <c r="G78" s="121">
        <v>105</v>
      </c>
      <c r="H78" s="15">
        <v>6</v>
      </c>
      <c r="I78" s="55">
        <f>ROUND(($B78*H78),2)</f>
        <v>0</v>
      </c>
      <c r="J78" s="15">
        <v>10</v>
      </c>
      <c r="K78" s="55">
        <f>ROUND(($B78*J78),2)</f>
        <v>0</v>
      </c>
      <c r="L78" s="15"/>
      <c r="M78" s="55">
        <f>ROUND(($B78*L78),2)</f>
        <v>0</v>
      </c>
      <c r="N78" s="15">
        <v>15</v>
      </c>
      <c r="O78" s="55">
        <f>ROUND(($B78*N78),2)</f>
        <v>0</v>
      </c>
      <c r="P78" s="15">
        <v>8</v>
      </c>
      <c r="Q78" s="55">
        <f>ROUND(($B78*P78),2)</f>
        <v>0</v>
      </c>
      <c r="R78" s="15">
        <v>5</v>
      </c>
      <c r="S78" s="55">
        <f>ROUND(($B78*R78),2)</f>
        <v>0</v>
      </c>
      <c r="T78" s="15">
        <v>1</v>
      </c>
      <c r="U78" s="55">
        <f>ROUND(($B78*T78),2)</f>
        <v>0</v>
      </c>
      <c r="V78" s="15">
        <v>12</v>
      </c>
      <c r="W78" s="55">
        <f>ROUND(($B78*V78),2)</f>
        <v>0</v>
      </c>
      <c r="X78" s="15">
        <v>20</v>
      </c>
      <c r="Y78" s="55">
        <f>ROUND(($B78*X78),2)</f>
        <v>0</v>
      </c>
      <c r="Z78" s="17">
        <f>33+4</f>
        <v>37</v>
      </c>
      <c r="AA78" s="54">
        <f>ROUND(($B78*Z78),2)</f>
        <v>0</v>
      </c>
      <c r="AB78" s="15">
        <f>50+2</f>
        <v>52</v>
      </c>
      <c r="AC78" s="55">
        <f>ROUND(($B78*AB78),2)</f>
        <v>0</v>
      </c>
      <c r="AD78" s="15">
        <v>25</v>
      </c>
      <c r="AE78" s="55">
        <f>ROUND(($B78*AD78),2)</f>
        <v>0</v>
      </c>
      <c r="AF78" s="15">
        <f>40+4</f>
        <v>44</v>
      </c>
      <c r="AG78" s="55">
        <f>ROUND(($B78*AF78),2)</f>
        <v>0</v>
      </c>
      <c r="AH78" s="15">
        <v>20</v>
      </c>
      <c r="AI78" s="55">
        <f>ROUND(($B78*AH78),2)</f>
        <v>0</v>
      </c>
      <c r="AJ78" s="15"/>
      <c r="AK78" s="55">
        <f>ROUND(($B78*AJ78),2)</f>
        <v>0</v>
      </c>
      <c r="AL78" s="15">
        <v>5</v>
      </c>
      <c r="AM78" s="55">
        <f>ROUND(($B78*AL78),2)</f>
        <v>0</v>
      </c>
      <c r="AN78" s="15">
        <v>5</v>
      </c>
      <c r="AO78" s="55">
        <f>ROUND(($B78*AN78),2)</f>
        <v>0</v>
      </c>
      <c r="AP78" s="15">
        <v>8</v>
      </c>
      <c r="AQ78" s="55">
        <f>ROUND(($B78*AP78),2)</f>
        <v>0</v>
      </c>
      <c r="AR78" s="15">
        <v>15</v>
      </c>
      <c r="AS78" s="55">
        <f>ROUND(($B78*AR78),2)</f>
        <v>0</v>
      </c>
      <c r="AT78" s="17">
        <v>22</v>
      </c>
      <c r="AU78" s="54">
        <f>ROUND(($B78*AT78),2)</f>
        <v>0</v>
      </c>
      <c r="AV78" s="15">
        <v>15</v>
      </c>
      <c r="AW78" s="56">
        <f>ROUND(($B78*AV78),2)</f>
        <v>0</v>
      </c>
      <c r="AX78" s="15">
        <v>10</v>
      </c>
      <c r="AY78" s="56">
        <f>ROUND(($B78*AX78),2)</f>
        <v>0</v>
      </c>
      <c r="AZ78" s="15">
        <f>10+5+4</f>
        <v>19</v>
      </c>
      <c r="BA78" s="69">
        <f>ROUND(($B78*AZ78),2)</f>
        <v>0</v>
      </c>
      <c r="BB78" s="15">
        <v>30</v>
      </c>
      <c r="BC78" s="55">
        <f>ROUND(($B78*BB78),2)</f>
        <v>0</v>
      </c>
      <c r="BD78" s="17">
        <v>36</v>
      </c>
      <c r="BE78" s="54">
        <f>ROUND(($B78*BD78),2)</f>
        <v>0</v>
      </c>
      <c r="BF78" s="15">
        <v>31</v>
      </c>
      <c r="BG78" s="55">
        <f>ROUND(($B78*BF78),2)</f>
        <v>0</v>
      </c>
      <c r="BH78" s="15"/>
      <c r="BI78" s="55">
        <f>ROUND(($B78*BH78),2)</f>
        <v>0</v>
      </c>
      <c r="BJ78" s="15">
        <v>5</v>
      </c>
      <c r="BK78" s="55">
        <f>ROUND(($B78*BJ78),2)</f>
        <v>0</v>
      </c>
      <c r="BL78" s="15">
        <v>11</v>
      </c>
      <c r="BM78" s="55">
        <f>ROUND(($B78*BL78),2)</f>
        <v>0</v>
      </c>
      <c r="BN78" s="15">
        <v>14</v>
      </c>
      <c r="BO78" s="55">
        <f>ROUND(($B78*BN78),2)</f>
        <v>0</v>
      </c>
      <c r="BP78" s="15">
        <f>1.84+5</f>
        <v>6.84</v>
      </c>
      <c r="BQ78" s="54">
        <f>ROUND(($B78*BP78),2)</f>
        <v>0</v>
      </c>
      <c r="BR78" s="15">
        <f>10+5</f>
        <v>15</v>
      </c>
      <c r="BS78" s="69">
        <f>ROUND(($B78*BR78),2)</f>
        <v>0</v>
      </c>
      <c r="BT78" s="17">
        <f>7+2</f>
        <v>9</v>
      </c>
      <c r="BU78" s="69">
        <f>ROUND(($B78*BT78),2)</f>
        <v>0</v>
      </c>
      <c r="BV78" s="17">
        <v>1</v>
      </c>
      <c r="BW78" s="69">
        <f>ROUND(($B78*BV78),2)</f>
        <v>0</v>
      </c>
      <c r="BX78" s="15">
        <v>2</v>
      </c>
      <c r="BY78" s="56">
        <f>ROUND(($B78*BX78),2)</f>
        <v>0</v>
      </c>
      <c r="BZ78" s="16">
        <f>23+39</f>
        <v>62</v>
      </c>
      <c r="CA78" s="69">
        <f>ROUND(($B78*BZ78),2)</f>
        <v>0</v>
      </c>
      <c r="CB78" s="16">
        <v>6</v>
      </c>
      <c r="CC78" s="69">
        <f>ROUND(($B78*CB78),2)</f>
        <v>0</v>
      </c>
      <c r="CD78" s="16">
        <v>7</v>
      </c>
      <c r="CE78" s="56">
        <f>ROUND(($B78*CD78),2)</f>
        <v>0</v>
      </c>
      <c r="CF78" s="16"/>
      <c r="CG78" s="56">
        <f>ROUND(($B78*CF78),2)</f>
        <v>0</v>
      </c>
      <c r="CH78" s="16"/>
      <c r="CI78" s="56">
        <f>ROUND(($B78*CH78),2)</f>
        <v>0</v>
      </c>
      <c r="CJ78" s="16">
        <v>18</v>
      </c>
      <c r="CK78" s="56">
        <f>ROUND(($B78*CJ78),2)</f>
        <v>0</v>
      </c>
      <c r="CL78" s="15">
        <v>7</v>
      </c>
      <c r="CM78" s="55">
        <f>ROUND(($B78*CL78),2)</f>
        <v>0</v>
      </c>
      <c r="CN78" s="15"/>
      <c r="CO78" s="55">
        <f>ROUND(($B78*CN78),2)</f>
        <v>0</v>
      </c>
      <c r="CP78" s="17"/>
      <c r="CQ78" s="54">
        <f>ROUND(($B78*CP78),2)</f>
        <v>0</v>
      </c>
      <c r="CR78" s="17">
        <f>47+5</f>
        <v>52</v>
      </c>
      <c r="CS78" s="54">
        <f>ROUND(($B78*CR78),2)</f>
        <v>0</v>
      </c>
      <c r="CT78" s="75">
        <v>4</v>
      </c>
      <c r="CU78" s="54">
        <f>ROUND(($B78*CT78),2)</f>
        <v>0</v>
      </c>
      <c r="CV78" s="75">
        <v>11</v>
      </c>
      <c r="CW78" s="54">
        <f>ROUND(($B78*CV78),2)</f>
        <v>0</v>
      </c>
      <c r="CX78" s="17">
        <f>7+3</f>
        <v>10</v>
      </c>
      <c r="CY78" s="54">
        <f>ROUND(($B78*CX78),2)</f>
        <v>0</v>
      </c>
      <c r="CZ78" s="17">
        <f>7+2</f>
        <v>9</v>
      </c>
      <c r="DA78" s="54">
        <f>ROUND(($B78*CZ78),2)</f>
        <v>0</v>
      </c>
      <c r="DB78" s="17"/>
      <c r="DC78" s="54">
        <f>ROUND(($B78*DB78),2)</f>
        <v>0</v>
      </c>
      <c r="DD78" s="66"/>
    </row>
    <row r="79" spans="1:109" s="61" customFormat="1" ht="65.25" customHeight="1">
      <c r="A79" s="59" t="s">
        <v>17</v>
      </c>
      <c r="B79" s="92"/>
      <c r="C79" s="58"/>
      <c r="D79" s="94">
        <f>SUM(D80:D82)</f>
        <v>28.5</v>
      </c>
      <c r="E79" s="95">
        <f>SUM(E80:E82)</f>
        <v>0</v>
      </c>
      <c r="F79" s="121"/>
      <c r="G79" s="122"/>
      <c r="H79" s="97"/>
      <c r="I79" s="98"/>
      <c r="J79" s="97"/>
      <c r="K79" s="98"/>
      <c r="L79" s="97"/>
      <c r="M79" s="98"/>
      <c r="N79" s="97"/>
      <c r="O79" s="98"/>
      <c r="P79" s="97"/>
      <c r="Q79" s="98"/>
      <c r="R79" s="97"/>
      <c r="S79" s="98"/>
      <c r="T79" s="97"/>
      <c r="U79" s="98"/>
      <c r="V79" s="97"/>
      <c r="W79" s="98"/>
      <c r="X79" s="97"/>
      <c r="Y79" s="98"/>
      <c r="Z79" s="99"/>
      <c r="AA79" s="96"/>
      <c r="AB79" s="97"/>
      <c r="AC79" s="98"/>
      <c r="AD79" s="97"/>
      <c r="AE79" s="98"/>
      <c r="AF79" s="97"/>
      <c r="AG79" s="98"/>
      <c r="AH79" s="108"/>
      <c r="AI79" s="98"/>
      <c r="AJ79" s="97"/>
      <c r="AK79" s="98"/>
      <c r="AL79" s="97"/>
      <c r="AM79" s="98"/>
      <c r="AN79" s="97"/>
      <c r="AO79" s="98"/>
      <c r="AP79" s="97"/>
      <c r="AQ79" s="98"/>
      <c r="AR79" s="97"/>
      <c r="AS79" s="98"/>
      <c r="AT79" s="99"/>
      <c r="AU79" s="96"/>
      <c r="AV79" s="99"/>
      <c r="AW79" s="101"/>
      <c r="AX79" s="99"/>
      <c r="AY79" s="101"/>
      <c r="AZ79" s="97"/>
      <c r="BA79" s="103"/>
      <c r="BB79" s="97"/>
      <c r="BC79" s="98"/>
      <c r="BD79" s="99"/>
      <c r="BE79" s="96"/>
      <c r="BF79" s="97"/>
      <c r="BG79" s="98"/>
      <c r="BH79" s="97"/>
      <c r="BI79" s="98"/>
      <c r="BJ79" s="97"/>
      <c r="BK79" s="98"/>
      <c r="BL79" s="97"/>
      <c r="BM79" s="98"/>
      <c r="BN79" s="97"/>
      <c r="BO79" s="98"/>
      <c r="BP79" s="97"/>
      <c r="BQ79" s="96"/>
      <c r="BR79" s="97"/>
      <c r="BS79" s="103"/>
      <c r="BT79" s="99"/>
      <c r="BU79" s="103"/>
      <c r="BV79" s="99"/>
      <c r="BW79" s="103"/>
      <c r="BX79" s="99"/>
      <c r="BY79" s="101"/>
      <c r="BZ79" s="99"/>
      <c r="CA79" s="103"/>
      <c r="CB79" s="99"/>
      <c r="CC79" s="103"/>
      <c r="CD79" s="99"/>
      <c r="CE79" s="101"/>
      <c r="CF79" s="99"/>
      <c r="CG79" s="101"/>
      <c r="CH79" s="99"/>
      <c r="CI79" s="101"/>
      <c r="CJ79" s="99"/>
      <c r="CK79" s="101"/>
      <c r="CL79" s="99"/>
      <c r="CM79" s="98"/>
      <c r="CN79" s="99"/>
      <c r="CO79" s="98"/>
      <c r="CP79" s="99"/>
      <c r="CQ79" s="96"/>
      <c r="CR79" s="99"/>
      <c r="CS79" s="96"/>
      <c r="CT79" s="107"/>
      <c r="CU79" s="96"/>
      <c r="CV79" s="107"/>
      <c r="CW79" s="96"/>
      <c r="CX79" s="99"/>
      <c r="CY79" s="96"/>
      <c r="CZ79" s="99"/>
      <c r="DA79" s="96"/>
      <c r="DB79" s="99"/>
      <c r="DC79" s="96"/>
      <c r="DD79" s="66"/>
    </row>
    <row r="80" spans="1:109" s="61" customFormat="1" ht="16.5" customHeight="1">
      <c r="A80" s="49" t="s">
        <v>147</v>
      </c>
      <c r="B80" s="68"/>
      <c r="C80" s="14" t="s">
        <v>50</v>
      </c>
      <c r="D80" s="53">
        <f t="shared" ref="D80:E82" si="55">H80+J80+L80+N80+P80+R80+T80+V80+X80+Z80+AB80+AD80+AF80+AH80+AJ80+AL80+AN80+AP80+AR80+AT80+AV80+AX80+AZ80+BB80+BD80+BF80+BH80+BJ80+BL80+BN80+BP80+BR80+BT80+BV80+BX80+BZ80+CB80+CD80++CF80+CH80+CJ80+CL80+CN80+CP80+CR80+CT80+CV80+CX80+CZ80+DB80</f>
        <v>28.5</v>
      </c>
      <c r="E80" s="54">
        <f t="shared" si="55"/>
        <v>0</v>
      </c>
      <c r="F80" s="120">
        <f>ROUND((G80*D80),2)</f>
        <v>3819</v>
      </c>
      <c r="G80" s="121">
        <v>134</v>
      </c>
      <c r="H80" s="15"/>
      <c r="I80" s="55">
        <f>ROUND(($B80*H80),2)</f>
        <v>0</v>
      </c>
      <c r="J80" s="15"/>
      <c r="K80" s="55">
        <f>ROUND(($B80*J80),2)</f>
        <v>0</v>
      </c>
      <c r="L80" s="15"/>
      <c r="M80" s="55">
        <f>ROUND(($B80*L80),2)</f>
        <v>0</v>
      </c>
      <c r="N80" s="15"/>
      <c r="O80" s="55">
        <f>ROUND(($B80*N80),2)</f>
        <v>0</v>
      </c>
      <c r="P80" s="15"/>
      <c r="Q80" s="55">
        <f>ROUND(($B80*P80),2)</f>
        <v>0</v>
      </c>
      <c r="R80" s="15"/>
      <c r="S80" s="55">
        <f>ROUND(($B80*R80),2)</f>
        <v>0</v>
      </c>
      <c r="T80" s="15"/>
      <c r="U80" s="55">
        <f>ROUND(($B80*T80),2)</f>
        <v>0</v>
      </c>
      <c r="V80" s="15"/>
      <c r="W80" s="55">
        <f>ROUND(($B80*V80),2)</f>
        <v>0</v>
      </c>
      <c r="X80" s="15"/>
      <c r="Y80" s="55">
        <f>ROUND(($B80*X80),2)</f>
        <v>0</v>
      </c>
      <c r="Z80" s="17"/>
      <c r="AA80" s="54">
        <f>ROUND(($B80*Z80),2)</f>
        <v>0</v>
      </c>
      <c r="AB80" s="15"/>
      <c r="AC80" s="55">
        <f>ROUND(($B80*AB80),2)</f>
        <v>0</v>
      </c>
      <c r="AD80" s="15"/>
      <c r="AE80" s="55">
        <f>ROUND(($B80*AD80),2)</f>
        <v>0</v>
      </c>
      <c r="AF80" s="15"/>
      <c r="AG80" s="55">
        <f>ROUND(($B80*AF80),2)</f>
        <v>0</v>
      </c>
      <c r="AH80" s="23"/>
      <c r="AI80" s="55">
        <f>ROUND(($B80*AH80),2)</f>
        <v>0</v>
      </c>
      <c r="AJ80" s="15">
        <v>3</v>
      </c>
      <c r="AK80" s="55">
        <f>ROUND(($B80*AJ80),2)</f>
        <v>0</v>
      </c>
      <c r="AL80" s="15"/>
      <c r="AM80" s="55">
        <f>ROUND(($B80*AL80),2)</f>
        <v>0</v>
      </c>
      <c r="AN80" s="15"/>
      <c r="AO80" s="55">
        <f>ROUND(($B80*AN80),2)</f>
        <v>0</v>
      </c>
      <c r="AP80" s="15">
        <v>4</v>
      </c>
      <c r="AQ80" s="55">
        <f>ROUND(($B80*AP80),2)</f>
        <v>0</v>
      </c>
      <c r="AR80" s="15"/>
      <c r="AS80" s="55">
        <f>ROUND(($B80*AR80),2)</f>
        <v>0</v>
      </c>
      <c r="AT80" s="17"/>
      <c r="AU80" s="54">
        <f>ROUND(($B80*AT80),2)</f>
        <v>0</v>
      </c>
      <c r="AV80" s="15">
        <v>3</v>
      </c>
      <c r="AW80" s="56">
        <f>ROUND(($B80*AV80),2)</f>
        <v>0</v>
      </c>
      <c r="AX80" s="15"/>
      <c r="AY80" s="56">
        <f>ROUND(($B80*AX80),2)</f>
        <v>0</v>
      </c>
      <c r="AZ80" s="15">
        <v>3</v>
      </c>
      <c r="BA80" s="69">
        <f>ROUND(($B80*AZ80),2)</f>
        <v>0</v>
      </c>
      <c r="BB80" s="15"/>
      <c r="BC80" s="55">
        <f>ROUND(($B80*BB80),2)</f>
        <v>0</v>
      </c>
      <c r="BD80" s="17"/>
      <c r="BE80" s="54">
        <f>ROUND(($B80*BD80),2)</f>
        <v>0</v>
      </c>
      <c r="BF80" s="15"/>
      <c r="BG80" s="55">
        <f>ROUND(($B80*BF80),2)</f>
        <v>0</v>
      </c>
      <c r="BH80" s="15"/>
      <c r="BI80" s="55">
        <f>ROUND(($B80*BH80),2)</f>
        <v>0</v>
      </c>
      <c r="BJ80" s="15"/>
      <c r="BK80" s="55">
        <f>ROUND(($B80*BJ80),2)</f>
        <v>0</v>
      </c>
      <c r="BL80" s="15"/>
      <c r="BM80" s="55">
        <f>ROUND(($B80*BL80),2)</f>
        <v>0</v>
      </c>
      <c r="BN80" s="15"/>
      <c r="BO80" s="55">
        <f>ROUND(($B80*BN80),2)</f>
        <v>0</v>
      </c>
      <c r="BP80" s="15"/>
      <c r="BQ80" s="54">
        <f>ROUND(($B80*BP80),2)</f>
        <v>0</v>
      </c>
      <c r="BR80" s="15"/>
      <c r="BS80" s="69">
        <f>ROUND(($B80*BR80),2)</f>
        <v>0</v>
      </c>
      <c r="BT80" s="17"/>
      <c r="BU80" s="69">
        <f>ROUND(($B80*BT80),2)</f>
        <v>0</v>
      </c>
      <c r="BV80" s="17"/>
      <c r="BW80" s="69">
        <f>ROUND(($B80*BV80),2)</f>
        <v>0</v>
      </c>
      <c r="BX80" s="15"/>
      <c r="BY80" s="56">
        <f>ROUND(($B80*BX80),2)</f>
        <v>0</v>
      </c>
      <c r="BZ80" s="17"/>
      <c r="CA80" s="69">
        <f>ROUND(($B80*BZ80),2)</f>
        <v>0</v>
      </c>
      <c r="CB80" s="17">
        <v>3</v>
      </c>
      <c r="CC80" s="69">
        <f>ROUND(($B80*CB80),2)</f>
        <v>0</v>
      </c>
      <c r="CD80" s="15"/>
      <c r="CE80" s="56">
        <f>ROUND(($B80*CD80),2)</f>
        <v>0</v>
      </c>
      <c r="CF80" s="15"/>
      <c r="CG80" s="56">
        <f>ROUND(($B80*CF80),2)</f>
        <v>0</v>
      </c>
      <c r="CH80" s="16"/>
      <c r="CI80" s="56">
        <f>ROUND(($B80*CH80),2)</f>
        <v>0</v>
      </c>
      <c r="CJ80" s="15"/>
      <c r="CK80" s="56">
        <f>ROUND(($B80*CJ80),2)</f>
        <v>0</v>
      </c>
      <c r="CL80" s="15">
        <v>8</v>
      </c>
      <c r="CM80" s="55">
        <f>ROUND(($B80*CL80),2)</f>
        <v>0</v>
      </c>
      <c r="CN80" s="15">
        <v>3.5</v>
      </c>
      <c r="CO80" s="55">
        <f>ROUND(($B80*CN80),2)</f>
        <v>0</v>
      </c>
      <c r="CP80" s="15"/>
      <c r="CQ80" s="54">
        <f>ROUND(($B80*CP80),2)</f>
        <v>0</v>
      </c>
      <c r="CR80" s="17"/>
      <c r="CS80" s="54">
        <f>ROUND(($B80*CR80),2)</f>
        <v>0</v>
      </c>
      <c r="CT80" s="75"/>
      <c r="CU80" s="54">
        <f>ROUND(($B80*CT80),2)</f>
        <v>0</v>
      </c>
      <c r="CV80" s="75"/>
      <c r="CW80" s="54">
        <f>ROUND(($B80*CV80),2)</f>
        <v>0</v>
      </c>
      <c r="CX80" s="17"/>
      <c r="CY80" s="54">
        <f>ROUND(($B80*CX80),2)</f>
        <v>0</v>
      </c>
      <c r="CZ80" s="17">
        <f>1</f>
        <v>1</v>
      </c>
      <c r="DA80" s="54">
        <f>ROUND(($B80*CZ80),2)</f>
        <v>0</v>
      </c>
      <c r="DB80" s="17"/>
      <c r="DC80" s="54">
        <f>ROUND(($B80*DB80),2)</f>
        <v>0</v>
      </c>
      <c r="DD80" s="66"/>
    </row>
    <row r="81" spans="1:108" s="61" customFormat="1" ht="16.5" hidden="1" customHeight="1">
      <c r="A81" s="49" t="s">
        <v>39</v>
      </c>
      <c r="B81" s="68"/>
      <c r="C81" s="14" t="s">
        <v>50</v>
      </c>
      <c r="D81" s="53">
        <f t="shared" si="55"/>
        <v>0</v>
      </c>
      <c r="E81" s="54">
        <f t="shared" si="55"/>
        <v>0</v>
      </c>
      <c r="F81" s="120">
        <f>ROUND((G81*D81),2)</f>
        <v>0</v>
      </c>
      <c r="G81" s="121"/>
      <c r="H81" s="15"/>
      <c r="I81" s="55">
        <f>ROUND(($B81*H81),2)</f>
        <v>0</v>
      </c>
      <c r="J81" s="15"/>
      <c r="K81" s="55">
        <f>ROUND(($B81*J81),2)</f>
        <v>0</v>
      </c>
      <c r="L81" s="15"/>
      <c r="M81" s="55">
        <f>ROUND(($B81*L81),2)</f>
        <v>0</v>
      </c>
      <c r="N81" s="15"/>
      <c r="O81" s="55">
        <f>ROUND(($B81*N81),2)</f>
        <v>0</v>
      </c>
      <c r="P81" s="15"/>
      <c r="Q81" s="55">
        <f>ROUND(($B81*P81),2)</f>
        <v>0</v>
      </c>
      <c r="R81" s="15"/>
      <c r="S81" s="55">
        <f>ROUND(($B81*R81),2)</f>
        <v>0</v>
      </c>
      <c r="T81" s="15"/>
      <c r="U81" s="55">
        <f>ROUND(($B81*T81),2)</f>
        <v>0</v>
      </c>
      <c r="V81" s="15"/>
      <c r="W81" s="55">
        <f>ROUND(($B81*V81),2)</f>
        <v>0</v>
      </c>
      <c r="X81" s="15"/>
      <c r="Y81" s="55">
        <f>ROUND(($B81*X81),2)</f>
        <v>0</v>
      </c>
      <c r="Z81" s="17"/>
      <c r="AA81" s="54">
        <f>ROUND(($B81*Z81),2)</f>
        <v>0</v>
      </c>
      <c r="AB81" s="15"/>
      <c r="AC81" s="55">
        <f>ROUND(($B81*AB81),2)</f>
        <v>0</v>
      </c>
      <c r="AD81" s="15"/>
      <c r="AE81" s="55">
        <f>ROUND(($B81*AD81),2)</f>
        <v>0</v>
      </c>
      <c r="AF81" s="15"/>
      <c r="AG81" s="55">
        <f>ROUND(($B81*AF81),2)</f>
        <v>0</v>
      </c>
      <c r="AH81" s="23"/>
      <c r="AI81" s="55">
        <f>ROUND(($B81*AH81),2)</f>
        <v>0</v>
      </c>
      <c r="AJ81" s="15"/>
      <c r="AK81" s="55">
        <f>ROUND(($B81*AJ81),2)</f>
        <v>0</v>
      </c>
      <c r="AL81" s="15"/>
      <c r="AM81" s="55">
        <f>ROUND(($B81*AL81),2)</f>
        <v>0</v>
      </c>
      <c r="AN81" s="15"/>
      <c r="AO81" s="55">
        <f>ROUND(($B81*AN81),2)</f>
        <v>0</v>
      </c>
      <c r="AP81" s="15"/>
      <c r="AQ81" s="55">
        <f>ROUND(($B81*AP81),2)</f>
        <v>0</v>
      </c>
      <c r="AR81" s="15"/>
      <c r="AS81" s="55">
        <f>ROUND(($B81*AR81),2)</f>
        <v>0</v>
      </c>
      <c r="AT81" s="17"/>
      <c r="AU81" s="54">
        <f>ROUND(($B81*AT81),2)</f>
        <v>0</v>
      </c>
      <c r="AV81" s="17"/>
      <c r="AW81" s="56">
        <f>ROUND(($B81*AV81),2)</f>
        <v>0</v>
      </c>
      <c r="AX81" s="17"/>
      <c r="AY81" s="56">
        <f>ROUND(($B81*AX81),2)</f>
        <v>0</v>
      </c>
      <c r="AZ81" s="15"/>
      <c r="BA81" s="69">
        <f>ROUND(($B81*AZ81),2)</f>
        <v>0</v>
      </c>
      <c r="BB81" s="15"/>
      <c r="BC81" s="55">
        <f>ROUND(($B81*BB81),2)</f>
        <v>0</v>
      </c>
      <c r="BD81" s="17"/>
      <c r="BE81" s="54">
        <f>ROUND(($B81*BD81),2)</f>
        <v>0</v>
      </c>
      <c r="BF81" s="15"/>
      <c r="BG81" s="55">
        <f>ROUND(($B81*BF81),2)</f>
        <v>0</v>
      </c>
      <c r="BH81" s="15"/>
      <c r="BI81" s="55">
        <f>ROUND(($B81*BH81),2)</f>
        <v>0</v>
      </c>
      <c r="BJ81" s="15"/>
      <c r="BK81" s="55">
        <f>ROUND(($B81*BJ81),2)</f>
        <v>0</v>
      </c>
      <c r="BL81" s="15"/>
      <c r="BM81" s="55">
        <f>ROUND(($B81*BL81),2)</f>
        <v>0</v>
      </c>
      <c r="BN81" s="15"/>
      <c r="BO81" s="55">
        <f>ROUND(($B81*BN81),2)</f>
        <v>0</v>
      </c>
      <c r="BP81" s="15"/>
      <c r="BQ81" s="54">
        <f>ROUND(($B81*BP81),2)</f>
        <v>0</v>
      </c>
      <c r="BR81" s="15"/>
      <c r="BS81" s="69">
        <f>ROUND(($B81*BR81),2)</f>
        <v>0</v>
      </c>
      <c r="BT81" s="17"/>
      <c r="BU81" s="69">
        <f>ROUND(($B81*BT81),2)</f>
        <v>0</v>
      </c>
      <c r="BV81" s="17"/>
      <c r="BW81" s="69">
        <f>ROUND(($B81*BV81),2)</f>
        <v>0</v>
      </c>
      <c r="BX81" s="17"/>
      <c r="BY81" s="56">
        <f>ROUND(($B81*BX81),2)</f>
        <v>0</v>
      </c>
      <c r="BZ81" s="17"/>
      <c r="CA81" s="69">
        <f>ROUND(($B81*BZ81),2)</f>
        <v>0</v>
      </c>
      <c r="CB81" s="17"/>
      <c r="CC81" s="69">
        <f>ROUND(($B81*CB81),2)</f>
        <v>0</v>
      </c>
      <c r="CD81" s="17"/>
      <c r="CE81" s="56">
        <f>ROUND(($B81*CD81),2)</f>
        <v>0</v>
      </c>
      <c r="CF81" s="17"/>
      <c r="CG81" s="56">
        <f>ROUND(($B81*CF81),2)</f>
        <v>0</v>
      </c>
      <c r="CH81" s="17"/>
      <c r="CI81" s="56">
        <f>ROUND(($B81*CH81),2)</f>
        <v>0</v>
      </c>
      <c r="CJ81" s="17"/>
      <c r="CK81" s="56">
        <f>ROUND(($B81*CJ81),2)</f>
        <v>0</v>
      </c>
      <c r="CL81" s="17"/>
      <c r="CM81" s="55">
        <f>ROUND(($B81*CL81),2)</f>
        <v>0</v>
      </c>
      <c r="CN81" s="17"/>
      <c r="CO81" s="55">
        <f>ROUND(($B81*CN81),2)</f>
        <v>0</v>
      </c>
      <c r="CP81" s="17"/>
      <c r="CQ81" s="54">
        <f>ROUND(($B81*CP81),2)</f>
        <v>0</v>
      </c>
      <c r="CR81" s="17"/>
      <c r="CS81" s="54">
        <f>ROUND(($B81*CR81),2)</f>
        <v>0</v>
      </c>
      <c r="CT81" s="75"/>
      <c r="CU81" s="54">
        <f>ROUND(($B81*CT81),2)</f>
        <v>0</v>
      </c>
      <c r="CV81" s="75"/>
      <c r="CW81" s="54">
        <f>ROUND(($B81*CV81),2)</f>
        <v>0</v>
      </c>
      <c r="CX81" s="17"/>
      <c r="CY81" s="54">
        <f>ROUND(($B81*CX81),2)</f>
        <v>0</v>
      </c>
      <c r="CZ81" s="17"/>
      <c r="DA81" s="54">
        <f>ROUND(($B81*CZ81),2)</f>
        <v>0</v>
      </c>
      <c r="DB81" s="17"/>
      <c r="DC81" s="54">
        <f>ROUND(($B81*DB81),2)</f>
        <v>0</v>
      </c>
      <c r="DD81" s="66"/>
    </row>
    <row r="82" spans="1:108" s="61" customFormat="1" ht="16.5" hidden="1" customHeight="1">
      <c r="A82" s="49" t="s">
        <v>40</v>
      </c>
      <c r="B82" s="68"/>
      <c r="C82" s="14" t="s">
        <v>50</v>
      </c>
      <c r="D82" s="53">
        <f t="shared" si="55"/>
        <v>0</v>
      </c>
      <c r="E82" s="54">
        <f t="shared" si="55"/>
        <v>0</v>
      </c>
      <c r="F82" s="120">
        <f>ROUND((G82*D82),2)</f>
        <v>0</v>
      </c>
      <c r="G82" s="121"/>
      <c r="H82" s="15"/>
      <c r="I82" s="55">
        <f>ROUND(($B82*H82),2)</f>
        <v>0</v>
      </c>
      <c r="J82" s="15"/>
      <c r="K82" s="55">
        <f>ROUND(($B82*J82),2)</f>
        <v>0</v>
      </c>
      <c r="L82" s="15"/>
      <c r="M82" s="55">
        <f>ROUND(($B82*L82),2)</f>
        <v>0</v>
      </c>
      <c r="N82" s="15"/>
      <c r="O82" s="55">
        <f>ROUND(($B82*N82),2)</f>
        <v>0</v>
      </c>
      <c r="P82" s="15"/>
      <c r="Q82" s="55">
        <f>ROUND(($B82*P82),2)</f>
        <v>0</v>
      </c>
      <c r="R82" s="15"/>
      <c r="S82" s="55">
        <f>ROUND(($B82*R82),2)</f>
        <v>0</v>
      </c>
      <c r="T82" s="15"/>
      <c r="U82" s="55">
        <f>ROUND(($B82*T82),2)</f>
        <v>0</v>
      </c>
      <c r="V82" s="15"/>
      <c r="W82" s="55">
        <f>ROUND(($B82*V82),2)</f>
        <v>0</v>
      </c>
      <c r="X82" s="15"/>
      <c r="Y82" s="55">
        <f>ROUND(($B82*X82),2)</f>
        <v>0</v>
      </c>
      <c r="Z82" s="17"/>
      <c r="AA82" s="54">
        <f>ROUND(($B82*Z82),2)</f>
        <v>0</v>
      </c>
      <c r="AB82" s="15"/>
      <c r="AC82" s="55">
        <f>ROUND(($B82*AB82),2)</f>
        <v>0</v>
      </c>
      <c r="AD82" s="15"/>
      <c r="AE82" s="55">
        <f>ROUND(($B82*AD82),2)</f>
        <v>0</v>
      </c>
      <c r="AF82" s="15"/>
      <c r="AG82" s="55">
        <f>ROUND(($B82*AF82),2)</f>
        <v>0</v>
      </c>
      <c r="AH82" s="23"/>
      <c r="AI82" s="55">
        <f>ROUND(($B82*AH82),2)</f>
        <v>0</v>
      </c>
      <c r="AJ82" s="15"/>
      <c r="AK82" s="55">
        <f>ROUND(($B82*AJ82),2)</f>
        <v>0</v>
      </c>
      <c r="AL82" s="15"/>
      <c r="AM82" s="55">
        <f>ROUND(($B82*AL82),2)</f>
        <v>0</v>
      </c>
      <c r="AN82" s="15"/>
      <c r="AO82" s="55">
        <f>ROUND(($B82*AN82),2)</f>
        <v>0</v>
      </c>
      <c r="AP82" s="15"/>
      <c r="AQ82" s="55">
        <f>ROUND(($B82*AP82),2)</f>
        <v>0</v>
      </c>
      <c r="AR82" s="15"/>
      <c r="AS82" s="55">
        <f>ROUND(($B82*AR82),2)</f>
        <v>0</v>
      </c>
      <c r="AT82" s="17"/>
      <c r="AU82" s="54">
        <f>ROUND(($B82*AT82),2)</f>
        <v>0</v>
      </c>
      <c r="AV82" s="17"/>
      <c r="AW82" s="56">
        <f>ROUND(($B82*AV82),2)</f>
        <v>0</v>
      </c>
      <c r="AX82" s="17"/>
      <c r="AY82" s="56">
        <f>ROUND(($B82*AX82),2)</f>
        <v>0</v>
      </c>
      <c r="AZ82" s="15"/>
      <c r="BA82" s="69">
        <f>ROUND(($B82*AZ82),2)</f>
        <v>0</v>
      </c>
      <c r="BB82" s="15"/>
      <c r="BC82" s="55">
        <f>ROUND(($B82*BB82),2)</f>
        <v>0</v>
      </c>
      <c r="BD82" s="17"/>
      <c r="BE82" s="54">
        <f>ROUND(($B82*BD82),2)</f>
        <v>0</v>
      </c>
      <c r="BF82" s="15"/>
      <c r="BG82" s="55">
        <f>ROUND(($B82*BF82),2)</f>
        <v>0</v>
      </c>
      <c r="BH82" s="15"/>
      <c r="BI82" s="55">
        <f>ROUND(($B82*BH82),2)</f>
        <v>0</v>
      </c>
      <c r="BJ82" s="15"/>
      <c r="BK82" s="55">
        <f>ROUND(($B82*BJ82),2)</f>
        <v>0</v>
      </c>
      <c r="BL82" s="15"/>
      <c r="BM82" s="55">
        <f>ROUND(($B82*BL82),2)</f>
        <v>0</v>
      </c>
      <c r="BN82" s="15"/>
      <c r="BO82" s="55">
        <f>ROUND(($B82*BN82),2)</f>
        <v>0</v>
      </c>
      <c r="BP82" s="15"/>
      <c r="BQ82" s="54">
        <f>ROUND(($B82*BP82),2)</f>
        <v>0</v>
      </c>
      <c r="BR82" s="15"/>
      <c r="BS82" s="69">
        <f>ROUND(($B82*BR82),2)</f>
        <v>0</v>
      </c>
      <c r="BT82" s="17"/>
      <c r="BU82" s="69">
        <f>ROUND(($B82*BT82),2)</f>
        <v>0</v>
      </c>
      <c r="BV82" s="17"/>
      <c r="BW82" s="69">
        <f>ROUND(($B82*BV82),2)</f>
        <v>0</v>
      </c>
      <c r="BX82" s="17"/>
      <c r="BY82" s="56">
        <f>ROUND(($B82*BX82),2)</f>
        <v>0</v>
      </c>
      <c r="BZ82" s="17"/>
      <c r="CA82" s="69">
        <f>ROUND(($B82*BZ82),2)</f>
        <v>0</v>
      </c>
      <c r="CB82" s="17"/>
      <c r="CC82" s="69">
        <f>ROUND(($B82*CB82),2)</f>
        <v>0</v>
      </c>
      <c r="CD82" s="17"/>
      <c r="CE82" s="56">
        <f>ROUND(($B82*CD82),2)</f>
        <v>0</v>
      </c>
      <c r="CF82" s="17"/>
      <c r="CG82" s="56">
        <f>ROUND(($B82*CF82),2)</f>
        <v>0</v>
      </c>
      <c r="CH82" s="17"/>
      <c r="CI82" s="56">
        <f>ROUND(($B82*CH82),2)</f>
        <v>0</v>
      </c>
      <c r="CJ82" s="17"/>
      <c r="CK82" s="56">
        <f>ROUND(($B82*CJ82),2)</f>
        <v>0</v>
      </c>
      <c r="CL82" s="17"/>
      <c r="CM82" s="55">
        <f>ROUND(($B82*CL82),2)</f>
        <v>0</v>
      </c>
      <c r="CN82" s="17"/>
      <c r="CO82" s="55">
        <f>ROUND(($B82*CN82),2)</f>
        <v>0</v>
      </c>
      <c r="CP82" s="17"/>
      <c r="CQ82" s="54">
        <f>ROUND(($B82*CP82),2)</f>
        <v>0</v>
      </c>
      <c r="CR82" s="17"/>
      <c r="CS82" s="54">
        <f>ROUND(($B82*CR82),2)</f>
        <v>0</v>
      </c>
      <c r="CT82" s="75"/>
      <c r="CU82" s="54">
        <f>ROUND(($B82*CT82),2)</f>
        <v>0</v>
      </c>
      <c r="CV82" s="75"/>
      <c r="CW82" s="54">
        <f>ROUND(($B82*CV82),2)</f>
        <v>0</v>
      </c>
      <c r="CX82" s="17"/>
      <c r="CY82" s="54">
        <f>ROUND(($B82*CX82),2)</f>
        <v>0</v>
      </c>
      <c r="CZ82" s="17"/>
      <c r="DA82" s="54">
        <f>ROUND(($B82*CZ82),2)</f>
        <v>0</v>
      </c>
      <c r="DB82" s="17"/>
      <c r="DC82" s="54">
        <f>ROUND(($B82*DB82),2)</f>
        <v>0</v>
      </c>
      <c r="DD82" s="66"/>
    </row>
    <row r="83" spans="1:108" s="61" customFormat="1" ht="21.75" customHeight="1">
      <c r="A83" s="59" t="s">
        <v>18</v>
      </c>
      <c r="B83" s="92"/>
      <c r="C83" s="58"/>
      <c r="D83" s="94">
        <f>SUM(D84:D85)</f>
        <v>59.199999999999982</v>
      </c>
      <c r="E83" s="95">
        <f>SUM(E84:E85)</f>
        <v>0</v>
      </c>
      <c r="F83" s="121"/>
      <c r="G83" s="122"/>
      <c r="H83" s="97"/>
      <c r="I83" s="98"/>
      <c r="J83" s="97"/>
      <c r="K83" s="98"/>
      <c r="L83" s="97"/>
      <c r="M83" s="98"/>
      <c r="N83" s="97"/>
      <c r="O83" s="98"/>
      <c r="P83" s="97"/>
      <c r="Q83" s="98"/>
      <c r="R83" s="97"/>
      <c r="S83" s="98"/>
      <c r="T83" s="97"/>
      <c r="U83" s="98"/>
      <c r="V83" s="97"/>
      <c r="W83" s="98"/>
      <c r="X83" s="97"/>
      <c r="Y83" s="98"/>
      <c r="Z83" s="99"/>
      <c r="AA83" s="96"/>
      <c r="AB83" s="97"/>
      <c r="AC83" s="98"/>
      <c r="AD83" s="97"/>
      <c r="AE83" s="98"/>
      <c r="AF83" s="97"/>
      <c r="AG83" s="98"/>
      <c r="AH83" s="108"/>
      <c r="AI83" s="98"/>
      <c r="AJ83" s="97"/>
      <c r="AK83" s="98"/>
      <c r="AL83" s="97"/>
      <c r="AM83" s="98"/>
      <c r="AN83" s="97"/>
      <c r="AO83" s="98"/>
      <c r="AP83" s="97"/>
      <c r="AQ83" s="98"/>
      <c r="AR83" s="97"/>
      <c r="AS83" s="98"/>
      <c r="AT83" s="99"/>
      <c r="AU83" s="96"/>
      <c r="AV83" s="99"/>
      <c r="AW83" s="101"/>
      <c r="AX83" s="99"/>
      <c r="AY83" s="101"/>
      <c r="AZ83" s="97"/>
      <c r="BA83" s="103"/>
      <c r="BB83" s="97"/>
      <c r="BC83" s="98"/>
      <c r="BD83" s="99"/>
      <c r="BE83" s="96"/>
      <c r="BF83" s="97"/>
      <c r="BG83" s="98"/>
      <c r="BH83" s="97"/>
      <c r="BI83" s="98"/>
      <c r="BJ83" s="97"/>
      <c r="BK83" s="98"/>
      <c r="BL83" s="97"/>
      <c r="BM83" s="98"/>
      <c r="BN83" s="97"/>
      <c r="BO83" s="98"/>
      <c r="BP83" s="97"/>
      <c r="BQ83" s="96"/>
      <c r="BR83" s="97"/>
      <c r="BS83" s="103"/>
      <c r="BT83" s="99"/>
      <c r="BU83" s="103"/>
      <c r="BV83" s="99"/>
      <c r="BW83" s="103"/>
      <c r="BX83" s="99"/>
      <c r="BY83" s="101"/>
      <c r="BZ83" s="99"/>
      <c r="CA83" s="103"/>
      <c r="CB83" s="99"/>
      <c r="CC83" s="103"/>
      <c r="CD83" s="99"/>
      <c r="CE83" s="101"/>
      <c r="CF83" s="99"/>
      <c r="CG83" s="101"/>
      <c r="CH83" s="99"/>
      <c r="CI83" s="101"/>
      <c r="CJ83" s="99"/>
      <c r="CK83" s="101"/>
      <c r="CL83" s="99"/>
      <c r="CM83" s="98"/>
      <c r="CN83" s="99"/>
      <c r="CO83" s="98"/>
      <c r="CP83" s="99"/>
      <c r="CQ83" s="96"/>
      <c r="CR83" s="99"/>
      <c r="CS83" s="96"/>
      <c r="CT83" s="107"/>
      <c r="CU83" s="96"/>
      <c r="CV83" s="107"/>
      <c r="CW83" s="96"/>
      <c r="CX83" s="99"/>
      <c r="CY83" s="96"/>
      <c r="CZ83" s="99"/>
      <c r="DA83" s="96"/>
      <c r="DB83" s="99"/>
      <c r="DC83" s="96"/>
      <c r="DD83" s="66"/>
    </row>
    <row r="84" spans="1:108" s="61" customFormat="1" ht="18.75" customHeight="1">
      <c r="A84" s="49" t="s">
        <v>41</v>
      </c>
      <c r="B84" s="68"/>
      <c r="C84" s="14" t="s">
        <v>50</v>
      </c>
      <c r="D84" s="53">
        <f>H84+J84+L84+N84+P84+R84+T84+V84+X84+Z84+AB84+AD84+AF84+AH84+AJ84+AL84+AN84+AP84+AR84+AT84+AV84+AX84+AZ84+BB84+BD84+BF84+BH84+BJ84+BL84+BN84+BP84+BR84+BT84+BV84+BX84+BZ84+CB84+CD84++CF84+CH84+CJ84+CL84+CN84+CP84+CR84+CT84+CV84+CX84+CZ84+DB84</f>
        <v>13.899999999999999</v>
      </c>
      <c r="E84" s="54">
        <f>I84+K84+M84+O84+Q84+S84+U84+W84+Y84+AA84+AC84+AE84+AG84+AI84+AK84+AM84+AO84+AQ84+AS84+AU84+AW84+AY84+BA84+BC84+BE84+BG84+BI84+BK84+BM84+BO84+BQ84+BS84+BU84+BW84+BY84+CA84+CC84+CE84++CG84+CI84+CK84+CM84+CO84+CQ84+CS84+CU84+CW84+CY84+DA84+DC84</f>
        <v>0</v>
      </c>
      <c r="F84" s="120">
        <f>ROUND((G84*D84),2)</f>
        <v>5532.2</v>
      </c>
      <c r="G84" s="121">
        <v>398</v>
      </c>
      <c r="H84" s="15">
        <v>0.2</v>
      </c>
      <c r="I84" s="55">
        <f>ROUND(($B84*H84),2)</f>
        <v>0</v>
      </c>
      <c r="J84" s="15">
        <v>0.9</v>
      </c>
      <c r="K84" s="55">
        <f>ROUND(($B84*J84),2)</f>
        <v>0</v>
      </c>
      <c r="L84" s="15">
        <v>0.7</v>
      </c>
      <c r="M84" s="55">
        <f>ROUND(($B84*L84),2)</f>
        <v>0</v>
      </c>
      <c r="N84" s="15">
        <v>0.7</v>
      </c>
      <c r="O84" s="55">
        <f>ROUND(($B84*N84),2)</f>
        <v>0</v>
      </c>
      <c r="P84" s="15"/>
      <c r="Q84" s="55">
        <f>ROUND(($B84*P84),2)</f>
        <v>0</v>
      </c>
      <c r="R84" s="15">
        <v>0.1</v>
      </c>
      <c r="S84" s="55">
        <f>ROUND(($B84*R84),2)</f>
        <v>0</v>
      </c>
      <c r="T84" s="15"/>
      <c r="U84" s="55">
        <f>ROUND(($B84*T84),2)</f>
        <v>0</v>
      </c>
      <c r="V84" s="15">
        <v>0.2</v>
      </c>
      <c r="W84" s="55">
        <f>ROUND(($B84*V84),2)</f>
        <v>0</v>
      </c>
      <c r="X84" s="23"/>
      <c r="Y84" s="55">
        <f>ROUND(($B84*X84),2)</f>
        <v>0</v>
      </c>
      <c r="Z84" s="17">
        <v>0.2</v>
      </c>
      <c r="AA84" s="54">
        <f>ROUND(($B84*Z84),2)</f>
        <v>0</v>
      </c>
      <c r="AB84" s="15"/>
      <c r="AC84" s="55">
        <f>ROUND(($B84*AB84),2)</f>
        <v>0</v>
      </c>
      <c r="AD84" s="15"/>
      <c r="AE84" s="55">
        <f>ROUND(($B84*AD84),2)</f>
        <v>0</v>
      </c>
      <c r="AF84" s="15"/>
      <c r="AG84" s="55">
        <f>ROUND(($B84*AF84),2)</f>
        <v>0</v>
      </c>
      <c r="AH84" s="23"/>
      <c r="AI84" s="55">
        <f>ROUND(($B84*AH84),2)</f>
        <v>0</v>
      </c>
      <c r="AJ84" s="15"/>
      <c r="AK84" s="55">
        <f>ROUND(($B84*AJ84),2)</f>
        <v>0</v>
      </c>
      <c r="AL84" s="15"/>
      <c r="AM84" s="55">
        <f>ROUND(($B84*AL84),2)</f>
        <v>0</v>
      </c>
      <c r="AN84" s="15"/>
      <c r="AO84" s="55">
        <f>ROUND(($B84*AN84),2)</f>
        <v>0</v>
      </c>
      <c r="AP84" s="15"/>
      <c r="AQ84" s="55">
        <f>ROUND(($B84*AP84),2)</f>
        <v>0</v>
      </c>
      <c r="AR84" s="15"/>
      <c r="AS84" s="55">
        <f>ROUND(($B84*AR84),2)</f>
        <v>0</v>
      </c>
      <c r="AT84" s="17"/>
      <c r="AU84" s="54">
        <f>ROUND(($B84*AT84),2)</f>
        <v>0</v>
      </c>
      <c r="AV84" s="15"/>
      <c r="AW84" s="56">
        <f>ROUND(($B84*AV84),2)</f>
        <v>0</v>
      </c>
      <c r="AX84" s="15"/>
      <c r="AY84" s="56">
        <f>ROUND(($B84*AX84),2)</f>
        <v>0</v>
      </c>
      <c r="AZ84" s="15">
        <v>0.1</v>
      </c>
      <c r="BA84" s="69">
        <f>ROUND(($B84*AZ84),2)</f>
        <v>0</v>
      </c>
      <c r="BB84" s="15"/>
      <c r="BC84" s="55">
        <f>ROUND(($B84*BB84),2)</f>
        <v>0</v>
      </c>
      <c r="BD84" s="17">
        <v>0.1</v>
      </c>
      <c r="BE84" s="54">
        <f>ROUND(($B84*BD84),2)</f>
        <v>0</v>
      </c>
      <c r="BF84" s="15">
        <v>0.1</v>
      </c>
      <c r="BG84" s="55">
        <f>ROUND(($B84*BF84),2)</f>
        <v>0</v>
      </c>
      <c r="BH84" s="15"/>
      <c r="BI84" s="55">
        <f>ROUND(($B84*BH84),2)</f>
        <v>0</v>
      </c>
      <c r="BJ84" s="15">
        <v>0.1</v>
      </c>
      <c r="BK84" s="55">
        <f>ROUND(($B84*BJ84),2)</f>
        <v>0</v>
      </c>
      <c r="BL84" s="15">
        <v>0.1</v>
      </c>
      <c r="BM84" s="55">
        <f>ROUND(($B84*BL84),2)</f>
        <v>0</v>
      </c>
      <c r="BN84" s="15">
        <v>0.2</v>
      </c>
      <c r="BO84" s="55">
        <f>ROUND(($B84*BN84),2)</f>
        <v>0</v>
      </c>
      <c r="BP84" s="15"/>
      <c r="BQ84" s="54">
        <f>ROUND(($B84*BP84),2)</f>
        <v>0</v>
      </c>
      <c r="BR84" s="15">
        <v>0.1</v>
      </c>
      <c r="BS84" s="69">
        <f>ROUND(($B84*BR84),2)</f>
        <v>0</v>
      </c>
      <c r="BT84" s="17"/>
      <c r="BU84" s="69">
        <f>ROUND(($B84*BT84),2)</f>
        <v>0</v>
      </c>
      <c r="BV84" s="17"/>
      <c r="BW84" s="69">
        <f>ROUND(($B84*BV84),2)</f>
        <v>0</v>
      </c>
      <c r="BX84" s="15"/>
      <c r="BY84" s="56">
        <f>ROUND(($B84*BX84),2)</f>
        <v>0</v>
      </c>
      <c r="BZ84" s="16">
        <f>6.8+1.4</f>
        <v>8.1999999999999993</v>
      </c>
      <c r="CA84" s="69">
        <f>ROUND(($B84*BZ84),2)</f>
        <v>0</v>
      </c>
      <c r="CB84" s="16"/>
      <c r="CC84" s="69">
        <f>ROUND(($B84*CB84),2)</f>
        <v>0</v>
      </c>
      <c r="CD84" s="15">
        <v>0.1</v>
      </c>
      <c r="CE84" s="56">
        <f>ROUND(($B84*CD84),2)</f>
        <v>0</v>
      </c>
      <c r="CF84" s="16"/>
      <c r="CG84" s="56">
        <f>ROUND(($B84*CF84),2)</f>
        <v>0</v>
      </c>
      <c r="CH84" s="16"/>
      <c r="CI84" s="56">
        <f>ROUND(($B84*CH84),2)</f>
        <v>0</v>
      </c>
      <c r="CJ84" s="15"/>
      <c r="CK84" s="56">
        <f>ROUND(($B84*CJ84),2)</f>
        <v>0</v>
      </c>
      <c r="CL84" s="15">
        <v>0.5</v>
      </c>
      <c r="CM84" s="55">
        <f>ROUND(($B84*CL84),2)</f>
        <v>0</v>
      </c>
      <c r="CN84" s="15"/>
      <c r="CO84" s="55">
        <f>ROUND(($B84*CN84),2)</f>
        <v>0</v>
      </c>
      <c r="CP84" s="17"/>
      <c r="CQ84" s="54">
        <f>ROUND(($B84*CP84),2)</f>
        <v>0</v>
      </c>
      <c r="CR84" s="17">
        <v>0.1</v>
      </c>
      <c r="CS84" s="54">
        <f>ROUND(($B84*CR84),2)</f>
        <v>0</v>
      </c>
      <c r="CT84" s="75">
        <v>1</v>
      </c>
      <c r="CU84" s="54">
        <f>ROUND(($B84*CT84),2)</f>
        <v>0</v>
      </c>
      <c r="CV84" s="75"/>
      <c r="CW84" s="54">
        <f>ROUND(($B84*CV84),2)</f>
        <v>0</v>
      </c>
      <c r="CX84" s="17">
        <f>0.1</f>
        <v>0.1</v>
      </c>
      <c r="CY84" s="54">
        <f>ROUND(($B84*CX84),2)</f>
        <v>0</v>
      </c>
      <c r="CZ84" s="17">
        <v>0.1</v>
      </c>
      <c r="DA84" s="54">
        <f>ROUND(($B84*CZ84),2)</f>
        <v>0</v>
      </c>
      <c r="DB84" s="17"/>
      <c r="DC84" s="54">
        <f>ROUND(($B84*DB84),2)</f>
        <v>0</v>
      </c>
      <c r="DD84" s="66"/>
    </row>
    <row r="85" spans="1:108" s="61" customFormat="1" ht="18.75" customHeight="1">
      <c r="A85" s="50" t="s">
        <v>59</v>
      </c>
      <c r="B85" s="68"/>
      <c r="C85" s="14" t="s">
        <v>50</v>
      </c>
      <c r="D85" s="53">
        <f>H85+J85+L85+N85+P85+R85+T85+V85+X85+Z85+AB85+AD85+AF85+AH85+AJ85+AL85+AN85+AP85+AR85+AT85+AV85+AX85+AZ85+BB85+BD85+BF85+BH85+BJ85+BL85+BN85+BP85+BR85+BT85+BV85+BX85+BZ85+CB85+CD85++CF85+CH85+CJ85+CL85+CN85+CP85+CR85+CT85+CV85+CX85+CZ85+DB85</f>
        <v>45.299999999999983</v>
      </c>
      <c r="E85" s="54">
        <f>I85+K85+M85+O85+Q85+S85+U85+W85+Y85+AA85+AC85+AE85+AG85+AI85+AK85+AM85+AO85+AQ85+AS85+AU85+AW85+AY85+BA85+BC85+BE85+BG85+BI85+BK85+BM85+BO85+BQ85+BS85+BU85+BW85+BY85+CA85+CC85+CE85++CG85+CI85+CK85+CM85+CO85+CQ85+CS85+CU85+CW85+CY85+DA85+DC85</f>
        <v>0</v>
      </c>
      <c r="F85" s="120">
        <f>ROUND((G85*D85),2)</f>
        <v>19071.3</v>
      </c>
      <c r="G85" s="121">
        <v>421</v>
      </c>
      <c r="H85" s="15"/>
      <c r="I85" s="55">
        <f>ROUND(($B85*H85),2)</f>
        <v>0</v>
      </c>
      <c r="J85" s="15">
        <v>3</v>
      </c>
      <c r="K85" s="55">
        <f>ROUND(($B85*J85),2)</f>
        <v>0</v>
      </c>
      <c r="L85" s="15"/>
      <c r="M85" s="55">
        <f>ROUND(($B85*L85),2)</f>
        <v>0</v>
      </c>
      <c r="N85" s="15"/>
      <c r="O85" s="55">
        <f>ROUND(($B85*N85),2)</f>
        <v>0</v>
      </c>
      <c r="P85" s="15">
        <v>2</v>
      </c>
      <c r="Q85" s="55">
        <f>ROUND(($B85*P85),2)</f>
        <v>0</v>
      </c>
      <c r="R85" s="15"/>
      <c r="S85" s="55">
        <f>ROUND(($B85*R85),2)</f>
        <v>0</v>
      </c>
      <c r="T85" s="15"/>
      <c r="U85" s="55">
        <f>ROUND(($B85*T85),2)</f>
        <v>0</v>
      </c>
      <c r="V85" s="15"/>
      <c r="W85" s="55">
        <f>ROUND(($B85*V85),2)</f>
        <v>0</v>
      </c>
      <c r="X85" s="15">
        <v>1.5</v>
      </c>
      <c r="Y85" s="55">
        <f>ROUND(($B85*X85),2)</f>
        <v>0</v>
      </c>
      <c r="Z85" s="17">
        <v>0.9</v>
      </c>
      <c r="AA85" s="54">
        <f>ROUND(($B85*Z85),2)</f>
        <v>0</v>
      </c>
      <c r="AB85" s="15">
        <v>0.3</v>
      </c>
      <c r="AC85" s="55">
        <f>ROUND(($B85*AB85),2)</f>
        <v>0</v>
      </c>
      <c r="AD85" s="15">
        <v>0.7</v>
      </c>
      <c r="AE85" s="55">
        <f>ROUND(($B85*AD85),2)</f>
        <v>0</v>
      </c>
      <c r="AF85" s="15">
        <v>0.7</v>
      </c>
      <c r="AG85" s="55">
        <f>ROUND(($B85*AF85),2)</f>
        <v>0</v>
      </c>
      <c r="AH85" s="23"/>
      <c r="AI85" s="55">
        <f>ROUND(($B85*AH85),2)</f>
        <v>0</v>
      </c>
      <c r="AJ85" s="15">
        <v>1</v>
      </c>
      <c r="AK85" s="55">
        <f>ROUND(($B85*AJ85),2)</f>
        <v>0</v>
      </c>
      <c r="AL85" s="15">
        <v>0.6</v>
      </c>
      <c r="AM85" s="55">
        <f>ROUND(($B85*AL85),2)</f>
        <v>0</v>
      </c>
      <c r="AN85" s="15"/>
      <c r="AO85" s="55">
        <f>ROUND(($B85*AN85),2)</f>
        <v>0</v>
      </c>
      <c r="AP85" s="15">
        <v>1.2</v>
      </c>
      <c r="AQ85" s="55">
        <f>ROUND(($B85*AP85),2)</f>
        <v>0</v>
      </c>
      <c r="AR85" s="15"/>
      <c r="AS85" s="55">
        <f>ROUND(($B85*AR85),2)</f>
        <v>0</v>
      </c>
      <c r="AT85" s="17"/>
      <c r="AU85" s="54">
        <f>ROUND(($B85*AT85),2)</f>
        <v>0</v>
      </c>
      <c r="AV85" s="15">
        <v>1.3</v>
      </c>
      <c r="AW85" s="56">
        <f>ROUND(($B85*AV85),2)</f>
        <v>0</v>
      </c>
      <c r="AX85" s="15"/>
      <c r="AY85" s="56">
        <f>ROUND(($B85*AX85),2)</f>
        <v>0</v>
      </c>
      <c r="AZ85" s="15">
        <f>0.3+0.9</f>
        <v>1.2</v>
      </c>
      <c r="BA85" s="69">
        <f>ROUND(($B85*AZ85),2)</f>
        <v>0</v>
      </c>
      <c r="BB85" s="15"/>
      <c r="BC85" s="55">
        <f>ROUND(($B85*BB85),2)</f>
        <v>0</v>
      </c>
      <c r="BD85" s="17">
        <v>0.5</v>
      </c>
      <c r="BE85" s="54">
        <f>ROUND(($B85*BD85),2)</f>
        <v>0</v>
      </c>
      <c r="BF85" s="15">
        <v>1.2</v>
      </c>
      <c r="BG85" s="55">
        <f>ROUND(($B85*BF85),2)</f>
        <v>0</v>
      </c>
      <c r="BH85" s="15"/>
      <c r="BI85" s="55">
        <f>ROUND(($B85*BH85),2)</f>
        <v>0</v>
      </c>
      <c r="BJ85" s="15"/>
      <c r="BK85" s="55">
        <f>ROUND(($B85*BJ85),2)</f>
        <v>0</v>
      </c>
      <c r="BL85" s="15">
        <v>0.6</v>
      </c>
      <c r="BM85" s="55">
        <f>ROUND(($B85*BL85),2)</f>
        <v>0</v>
      </c>
      <c r="BN85" s="15">
        <v>1.7</v>
      </c>
      <c r="BO85" s="55">
        <f>ROUND(($B85*BN85),2)</f>
        <v>0</v>
      </c>
      <c r="BP85" s="15">
        <f>0.2+1</f>
        <v>1.2</v>
      </c>
      <c r="BQ85" s="54">
        <f>ROUND(($B85*BP85),2)</f>
        <v>0</v>
      </c>
      <c r="BR85" s="15">
        <f>1.5+1.1</f>
        <v>2.6</v>
      </c>
      <c r="BS85" s="69">
        <f>ROUND(($B85*BR85),2)</f>
        <v>0</v>
      </c>
      <c r="BT85" s="17">
        <v>0.2</v>
      </c>
      <c r="BU85" s="69">
        <f>ROUND(($B85*BT85),2)</f>
        <v>0</v>
      </c>
      <c r="BV85" s="17"/>
      <c r="BW85" s="69">
        <f>ROUND(($B85*BV85),2)</f>
        <v>0</v>
      </c>
      <c r="BX85" s="15"/>
      <c r="BY85" s="56">
        <f>ROUND(($B85*BX85),2)</f>
        <v>0</v>
      </c>
      <c r="BZ85" s="16">
        <f>2.2+12</f>
        <v>14.2</v>
      </c>
      <c r="CA85" s="69">
        <f>ROUND(($B85*BZ85),2)</f>
        <v>0</v>
      </c>
      <c r="CB85" s="16">
        <v>1.3</v>
      </c>
      <c r="CC85" s="69">
        <f>ROUND(($B85*CB85),2)</f>
        <v>0</v>
      </c>
      <c r="CD85" s="15">
        <v>0.3</v>
      </c>
      <c r="CE85" s="56">
        <f>ROUND(($B85*CD85),2)</f>
        <v>0</v>
      </c>
      <c r="CF85" s="16"/>
      <c r="CG85" s="56">
        <f>ROUND(($B85*CF85),2)</f>
        <v>0</v>
      </c>
      <c r="CH85" s="16"/>
      <c r="CI85" s="56">
        <f>ROUND(($B85*CH85),2)</f>
        <v>0</v>
      </c>
      <c r="CJ85" s="15">
        <v>1.2</v>
      </c>
      <c r="CK85" s="56">
        <f>ROUND(($B85*CJ85),2)</f>
        <v>0</v>
      </c>
      <c r="CL85" s="15">
        <v>0.3</v>
      </c>
      <c r="CM85" s="55">
        <f>ROUND(($B85*CL85),2)</f>
        <v>0</v>
      </c>
      <c r="CN85" s="15">
        <v>1.6</v>
      </c>
      <c r="CO85" s="55">
        <f>ROUND(($B85*CN85),2)</f>
        <v>0</v>
      </c>
      <c r="CP85" s="17">
        <v>0.3</v>
      </c>
      <c r="CQ85" s="54">
        <f>ROUND(($B85*CP85),2)</f>
        <v>0</v>
      </c>
      <c r="CR85" s="17">
        <f>0.3+1.1</f>
        <v>1.4000000000000001</v>
      </c>
      <c r="CS85" s="54">
        <f>ROUND(($B85*CR85),2)</f>
        <v>0</v>
      </c>
      <c r="CT85" s="75"/>
      <c r="CU85" s="54">
        <f>ROUND(($B85*CT85),2)</f>
        <v>0</v>
      </c>
      <c r="CV85" s="75"/>
      <c r="CW85" s="54">
        <f>ROUND(($B85*CV85),2)</f>
        <v>0</v>
      </c>
      <c r="CX85" s="17">
        <f>0.7+0.6</f>
        <v>1.2999999999999998</v>
      </c>
      <c r="CY85" s="54">
        <f>ROUND(($B85*CX85),2)</f>
        <v>0</v>
      </c>
      <c r="CZ85" s="17">
        <f>0.5+0.5</f>
        <v>1</v>
      </c>
      <c r="DA85" s="54">
        <f>ROUND(($B85*CZ85),2)</f>
        <v>0</v>
      </c>
      <c r="DB85" s="17"/>
      <c r="DC85" s="54">
        <f>ROUND(($B85*DB85),2)</f>
        <v>0</v>
      </c>
      <c r="DD85" s="66"/>
    </row>
    <row r="86" spans="1:108" s="61" customFormat="1" ht="33" customHeight="1">
      <c r="A86" s="59" t="s">
        <v>19</v>
      </c>
      <c r="B86" s="92"/>
      <c r="C86" s="58"/>
      <c r="D86" s="94">
        <f>SUM(D87)</f>
        <v>34.999999999999993</v>
      </c>
      <c r="E86" s="95">
        <f>SUM(E87)</f>
        <v>0</v>
      </c>
      <c r="F86" s="121"/>
      <c r="G86" s="122"/>
      <c r="H86" s="97"/>
      <c r="I86" s="98"/>
      <c r="J86" s="97"/>
      <c r="K86" s="98"/>
      <c r="L86" s="97"/>
      <c r="M86" s="98"/>
      <c r="N86" s="97"/>
      <c r="O86" s="98"/>
      <c r="P86" s="97"/>
      <c r="Q86" s="98"/>
      <c r="R86" s="97"/>
      <c r="S86" s="98"/>
      <c r="T86" s="97"/>
      <c r="U86" s="98"/>
      <c r="V86" s="97"/>
      <c r="W86" s="98"/>
      <c r="X86" s="97"/>
      <c r="Y86" s="98"/>
      <c r="Z86" s="99"/>
      <c r="AA86" s="96"/>
      <c r="AB86" s="97"/>
      <c r="AC86" s="98"/>
      <c r="AD86" s="97"/>
      <c r="AE86" s="98"/>
      <c r="AF86" s="97"/>
      <c r="AG86" s="98"/>
      <c r="AH86" s="108"/>
      <c r="AI86" s="98"/>
      <c r="AJ86" s="97"/>
      <c r="AK86" s="98"/>
      <c r="AL86" s="97"/>
      <c r="AM86" s="98"/>
      <c r="AN86" s="97"/>
      <c r="AO86" s="98"/>
      <c r="AP86" s="97"/>
      <c r="AQ86" s="98"/>
      <c r="AR86" s="97"/>
      <c r="AS86" s="98"/>
      <c r="AT86" s="99"/>
      <c r="AU86" s="96"/>
      <c r="AV86" s="99"/>
      <c r="AW86" s="101"/>
      <c r="AX86" s="99"/>
      <c r="AY86" s="101"/>
      <c r="AZ86" s="97"/>
      <c r="BA86" s="103"/>
      <c r="BB86" s="97"/>
      <c r="BC86" s="98"/>
      <c r="BD86" s="99"/>
      <c r="BE86" s="96"/>
      <c r="BF86" s="97"/>
      <c r="BG86" s="98"/>
      <c r="BH86" s="97"/>
      <c r="BI86" s="98"/>
      <c r="BJ86" s="97"/>
      <c r="BK86" s="98"/>
      <c r="BL86" s="97"/>
      <c r="BM86" s="98"/>
      <c r="BN86" s="97"/>
      <c r="BO86" s="98"/>
      <c r="BP86" s="97"/>
      <c r="BQ86" s="96"/>
      <c r="BR86" s="97"/>
      <c r="BS86" s="103"/>
      <c r="BT86" s="99"/>
      <c r="BU86" s="103"/>
      <c r="BV86" s="99"/>
      <c r="BW86" s="103"/>
      <c r="BX86" s="99"/>
      <c r="BY86" s="101"/>
      <c r="BZ86" s="99"/>
      <c r="CA86" s="103"/>
      <c r="CB86" s="99"/>
      <c r="CC86" s="103"/>
      <c r="CD86" s="99"/>
      <c r="CE86" s="101"/>
      <c r="CF86" s="99"/>
      <c r="CG86" s="101"/>
      <c r="CH86" s="99"/>
      <c r="CI86" s="101"/>
      <c r="CJ86" s="99"/>
      <c r="CK86" s="101"/>
      <c r="CL86" s="99"/>
      <c r="CM86" s="98"/>
      <c r="CN86" s="99"/>
      <c r="CO86" s="98"/>
      <c r="CP86" s="99"/>
      <c r="CQ86" s="96"/>
      <c r="CR86" s="99"/>
      <c r="CS86" s="96"/>
      <c r="CT86" s="107"/>
      <c r="CU86" s="96"/>
      <c r="CV86" s="107"/>
      <c r="CW86" s="96"/>
      <c r="CX86" s="99"/>
      <c r="CY86" s="96"/>
      <c r="CZ86" s="99"/>
      <c r="DA86" s="96"/>
      <c r="DB86" s="99"/>
      <c r="DC86" s="96"/>
      <c r="DD86" s="66"/>
    </row>
    <row r="87" spans="1:108" s="61" customFormat="1" ht="18" customHeight="1">
      <c r="A87" s="49" t="s">
        <v>42</v>
      </c>
      <c r="B87" s="68"/>
      <c r="C87" s="14" t="s">
        <v>50</v>
      </c>
      <c r="D87" s="53">
        <f>H87+J87+L87+N87+P87+R87+T87+V87+X87+Z87+AB87+AD87+AF87+AH87+AJ87+AL87+AN87+AP87+AR87+AT87+AV87+AX87+AZ87+BB87+BD87+BF87+BH87+BJ87+BL87+BN87+BP87+BR87+BT87+BV87+BX87+BZ87+CB87+CD87++CF87+CH87+CJ87+CL87+CN87+CP87+CR87+CT87+CV87+CX87+CZ87+DB87</f>
        <v>34.999999999999993</v>
      </c>
      <c r="E87" s="54">
        <f>I87+K87+M87+O87+Q87+S87+U87+W87+Y87+AA87+AC87+AE87+AG87+AI87+AK87+AM87+AO87+AQ87+AS87+AU87+AW87+AY87+BA87+BC87+BE87+BG87+BI87+BK87+BM87+BO87+BQ87+BS87+BU87+BW87+BY87+CA87+CC87+CE87++CG87+CI87+CK87+CM87+CO87+CQ87+CS87+CU87+CW87+CY87+DA87+DC87</f>
        <v>0</v>
      </c>
      <c r="F87" s="120">
        <f>ROUND((G87*D87),2)</f>
        <v>13650</v>
      </c>
      <c r="G87" s="121">
        <v>390</v>
      </c>
      <c r="H87" s="15">
        <v>0.2</v>
      </c>
      <c r="I87" s="55">
        <f>ROUND(($B87*H87),2)</f>
        <v>0</v>
      </c>
      <c r="J87" s="15">
        <v>1.5</v>
      </c>
      <c r="K87" s="55">
        <f>ROUND(($B87*J87),2)</f>
        <v>0</v>
      </c>
      <c r="L87" s="15"/>
      <c r="M87" s="55">
        <f>ROUND(($B87*L87),2)</f>
        <v>0</v>
      </c>
      <c r="N87" s="15">
        <v>4.3</v>
      </c>
      <c r="O87" s="55">
        <f>ROUND(($B87*N87),2)</f>
        <v>0</v>
      </c>
      <c r="P87" s="15">
        <v>0.5</v>
      </c>
      <c r="Q87" s="55">
        <f>ROUND(($B87*P87),2)</f>
        <v>0</v>
      </c>
      <c r="R87" s="15">
        <v>0.2</v>
      </c>
      <c r="S87" s="55">
        <f>ROUND(($B87*R87),2)</f>
        <v>0</v>
      </c>
      <c r="T87" s="15"/>
      <c r="U87" s="55">
        <f>ROUND(($B87*T87),2)</f>
        <v>0</v>
      </c>
      <c r="V87" s="15"/>
      <c r="W87" s="55">
        <f>ROUND(($B87*V87),2)</f>
        <v>0</v>
      </c>
      <c r="X87" s="15">
        <v>2</v>
      </c>
      <c r="Y87" s="55">
        <f>ROUND(($B87*X87),2)</f>
        <v>0</v>
      </c>
      <c r="Z87" s="17">
        <v>1</v>
      </c>
      <c r="AA87" s="54">
        <f>ROUND(($B87*Z87),2)</f>
        <v>0</v>
      </c>
      <c r="AB87" s="15">
        <v>2</v>
      </c>
      <c r="AC87" s="55">
        <f>ROUND(($B87*AB87),2)</f>
        <v>0</v>
      </c>
      <c r="AD87" s="15">
        <v>0.4</v>
      </c>
      <c r="AE87" s="55">
        <f>ROUND(($B87*AD87),2)</f>
        <v>0</v>
      </c>
      <c r="AF87" s="15">
        <v>1.2</v>
      </c>
      <c r="AG87" s="55">
        <f>ROUND(($B87*AF87),2)</f>
        <v>0</v>
      </c>
      <c r="AH87" s="23">
        <v>0.6</v>
      </c>
      <c r="AI87" s="55">
        <f>ROUND(($B87*AH87),2)</f>
        <v>0</v>
      </c>
      <c r="AJ87" s="15">
        <v>1.2</v>
      </c>
      <c r="AK87" s="55">
        <f>ROUND(($B87*AJ87),2)</f>
        <v>0</v>
      </c>
      <c r="AL87" s="15"/>
      <c r="AM87" s="55">
        <f>ROUND(($B87*AL87),2)</f>
        <v>0</v>
      </c>
      <c r="AN87" s="15">
        <v>0.1</v>
      </c>
      <c r="AO87" s="55">
        <f>ROUND(($B87*AN87),2)</f>
        <v>0</v>
      </c>
      <c r="AP87" s="15">
        <v>1</v>
      </c>
      <c r="AQ87" s="55">
        <f>ROUND(($B87*AP87),2)</f>
        <v>0</v>
      </c>
      <c r="AR87" s="15">
        <v>0.7</v>
      </c>
      <c r="AS87" s="55">
        <f>ROUND(($B87*AR87),2)</f>
        <v>0</v>
      </c>
      <c r="AT87" s="17">
        <v>0.4</v>
      </c>
      <c r="AU87" s="54">
        <f>ROUND(($B87*AT87),2)</f>
        <v>0</v>
      </c>
      <c r="AV87" s="15">
        <v>1.5</v>
      </c>
      <c r="AW87" s="56">
        <f>ROUND(($B87*AV87),2)</f>
        <v>0</v>
      </c>
      <c r="AX87" s="15">
        <v>0.8</v>
      </c>
      <c r="AY87" s="56">
        <f>ROUND(($B87*AX87),2)</f>
        <v>0</v>
      </c>
      <c r="AZ87" s="15">
        <f>1+0.7</f>
        <v>1.7</v>
      </c>
      <c r="BA87" s="69">
        <f>ROUND(($B87*AZ87),2)</f>
        <v>0</v>
      </c>
      <c r="BB87" s="15"/>
      <c r="BC87" s="55">
        <f>ROUND(($B87*BB87),2)</f>
        <v>0</v>
      </c>
      <c r="BD87" s="17"/>
      <c r="BE87" s="54">
        <f>ROUND(($B87*BD87),2)</f>
        <v>0</v>
      </c>
      <c r="BF87" s="15"/>
      <c r="BG87" s="55">
        <f>ROUND(($B87*BF87),2)</f>
        <v>0</v>
      </c>
      <c r="BH87" s="15"/>
      <c r="BI87" s="55">
        <f>ROUND(($B87*BH87),2)</f>
        <v>0</v>
      </c>
      <c r="BJ87" s="15">
        <v>0.4</v>
      </c>
      <c r="BK87" s="55">
        <f>ROUND(($B87*BJ87),2)</f>
        <v>0</v>
      </c>
      <c r="BL87" s="15"/>
      <c r="BM87" s="55">
        <f>ROUND(($B87*BL87),2)</f>
        <v>0</v>
      </c>
      <c r="BN87" s="15">
        <v>0.4</v>
      </c>
      <c r="BO87" s="55">
        <f>ROUND(($B87*BN87),2)</f>
        <v>0</v>
      </c>
      <c r="BP87" s="15">
        <v>0.2</v>
      </c>
      <c r="BQ87" s="54">
        <f>ROUND(($B87*BP87),2)</f>
        <v>0</v>
      </c>
      <c r="BR87" s="15">
        <v>1</v>
      </c>
      <c r="BS87" s="69">
        <f>ROUND(($B87*BR87),2)</f>
        <v>0</v>
      </c>
      <c r="BT87" s="17">
        <v>0.4</v>
      </c>
      <c r="BU87" s="69">
        <f>ROUND(($B87*BT87),2)</f>
        <v>0</v>
      </c>
      <c r="BV87" s="17"/>
      <c r="BW87" s="69">
        <f>ROUND(($B87*BV87),2)</f>
        <v>0</v>
      </c>
      <c r="BX87" s="15"/>
      <c r="BY87" s="56">
        <f>ROUND(($B87*BX87),2)</f>
        <v>0</v>
      </c>
      <c r="BZ87" s="17">
        <f>1+5</f>
        <v>6</v>
      </c>
      <c r="CA87" s="69">
        <f>ROUND(($B87*BZ87),2)</f>
        <v>0</v>
      </c>
      <c r="CB87" s="17">
        <v>0.9</v>
      </c>
      <c r="CC87" s="69">
        <f>ROUND(($B87*CB87),2)</f>
        <v>0</v>
      </c>
      <c r="CD87" s="15"/>
      <c r="CE87" s="56">
        <f>ROUND(($B87*CD87),2)</f>
        <v>0</v>
      </c>
      <c r="CF87" s="15"/>
      <c r="CG87" s="56">
        <f>ROUND(($B87*CF87),2)</f>
        <v>0</v>
      </c>
      <c r="CH87" s="15">
        <v>0.3</v>
      </c>
      <c r="CI87" s="56">
        <f>ROUND(($B87*CH87),2)</f>
        <v>0</v>
      </c>
      <c r="CJ87" s="15">
        <v>0.5</v>
      </c>
      <c r="CK87" s="56">
        <f>ROUND(($B87*CJ87),2)</f>
        <v>0</v>
      </c>
      <c r="CL87" s="15">
        <v>1.1000000000000001</v>
      </c>
      <c r="CM87" s="55">
        <f>ROUND(($B87*CL87),2)</f>
        <v>0</v>
      </c>
      <c r="CN87" s="15">
        <v>0.6</v>
      </c>
      <c r="CO87" s="55">
        <f>ROUND(($B87*CN87),2)</f>
        <v>0</v>
      </c>
      <c r="CP87" s="15"/>
      <c r="CQ87" s="54">
        <f>ROUND(($B87*CP87),2)</f>
        <v>0</v>
      </c>
      <c r="CR87" s="17">
        <f>1.2</f>
        <v>1.2</v>
      </c>
      <c r="CS87" s="54">
        <f>ROUND(($B87*CR87),2)</f>
        <v>0</v>
      </c>
      <c r="CT87" s="75"/>
      <c r="CU87" s="54">
        <f>ROUND(($B87*CT87),2)</f>
        <v>0</v>
      </c>
      <c r="CV87" s="75"/>
      <c r="CW87" s="54">
        <f>ROUND(($B87*CV87),2)</f>
        <v>0</v>
      </c>
      <c r="CX87" s="17">
        <f>0.5</f>
        <v>0.5</v>
      </c>
      <c r="CY87" s="54">
        <f>ROUND(($B87*CX87),2)</f>
        <v>0</v>
      </c>
      <c r="CZ87" s="17">
        <f>0.2</f>
        <v>0.2</v>
      </c>
      <c r="DA87" s="54">
        <f>ROUND(($B87*CZ87),2)</f>
        <v>0</v>
      </c>
      <c r="DB87" s="17"/>
      <c r="DC87" s="54">
        <f>ROUND(($B87*DB87),2)</f>
        <v>0</v>
      </c>
      <c r="DD87" s="66"/>
    </row>
    <row r="88" spans="1:108" s="61" customFormat="1" ht="64.5" customHeight="1">
      <c r="A88" s="59" t="s">
        <v>20</v>
      </c>
      <c r="B88" s="92"/>
      <c r="C88" s="58"/>
      <c r="D88" s="94">
        <f>SUM(D89:D89)</f>
        <v>11.599999999999998</v>
      </c>
      <c r="E88" s="95">
        <f>SUM(E89:E89)</f>
        <v>0</v>
      </c>
      <c r="F88" s="121"/>
      <c r="G88" s="122"/>
      <c r="H88" s="97"/>
      <c r="I88" s="98"/>
      <c r="J88" s="97"/>
      <c r="K88" s="98"/>
      <c r="L88" s="97"/>
      <c r="M88" s="98"/>
      <c r="N88" s="97"/>
      <c r="O88" s="98"/>
      <c r="P88" s="97"/>
      <c r="Q88" s="98"/>
      <c r="R88" s="97"/>
      <c r="S88" s="98"/>
      <c r="T88" s="97"/>
      <c r="U88" s="98"/>
      <c r="V88" s="97"/>
      <c r="W88" s="98"/>
      <c r="X88" s="97"/>
      <c r="Y88" s="98"/>
      <c r="Z88" s="99"/>
      <c r="AA88" s="96"/>
      <c r="AB88" s="97"/>
      <c r="AC88" s="98"/>
      <c r="AD88" s="97"/>
      <c r="AE88" s="98"/>
      <c r="AF88" s="97"/>
      <c r="AG88" s="98"/>
      <c r="AH88" s="108"/>
      <c r="AI88" s="98"/>
      <c r="AJ88" s="97"/>
      <c r="AK88" s="98"/>
      <c r="AL88" s="97"/>
      <c r="AM88" s="98"/>
      <c r="AN88" s="97"/>
      <c r="AO88" s="98"/>
      <c r="AP88" s="97"/>
      <c r="AQ88" s="98"/>
      <c r="AR88" s="97"/>
      <c r="AS88" s="98"/>
      <c r="AT88" s="99"/>
      <c r="AU88" s="96"/>
      <c r="AV88" s="99"/>
      <c r="AW88" s="101"/>
      <c r="AX88" s="99"/>
      <c r="AY88" s="101"/>
      <c r="AZ88" s="97"/>
      <c r="BA88" s="103"/>
      <c r="BB88" s="97"/>
      <c r="BC88" s="98"/>
      <c r="BD88" s="99"/>
      <c r="BE88" s="96"/>
      <c r="BF88" s="97"/>
      <c r="BG88" s="98"/>
      <c r="BH88" s="97"/>
      <c r="BI88" s="98"/>
      <c r="BJ88" s="97"/>
      <c r="BK88" s="98"/>
      <c r="BL88" s="97"/>
      <c r="BM88" s="98"/>
      <c r="BN88" s="97"/>
      <c r="BO88" s="98"/>
      <c r="BP88" s="97"/>
      <c r="BQ88" s="96"/>
      <c r="BR88" s="97"/>
      <c r="BS88" s="103"/>
      <c r="BT88" s="99"/>
      <c r="BU88" s="103"/>
      <c r="BV88" s="99"/>
      <c r="BW88" s="103"/>
      <c r="BX88" s="99"/>
      <c r="BY88" s="101"/>
      <c r="BZ88" s="99"/>
      <c r="CA88" s="103"/>
      <c r="CB88" s="99"/>
      <c r="CC88" s="103"/>
      <c r="CD88" s="99"/>
      <c r="CE88" s="101"/>
      <c r="CF88" s="99"/>
      <c r="CG88" s="101"/>
      <c r="CH88" s="99"/>
      <c r="CI88" s="101"/>
      <c r="CJ88" s="99"/>
      <c r="CK88" s="101"/>
      <c r="CL88" s="99"/>
      <c r="CM88" s="98"/>
      <c r="CN88" s="99"/>
      <c r="CO88" s="98"/>
      <c r="CP88" s="99"/>
      <c r="CQ88" s="96"/>
      <c r="CR88" s="99"/>
      <c r="CS88" s="96"/>
      <c r="CT88" s="107"/>
      <c r="CU88" s="96"/>
      <c r="CV88" s="107"/>
      <c r="CW88" s="96"/>
      <c r="CX88" s="99"/>
      <c r="CY88" s="96"/>
      <c r="CZ88" s="99"/>
      <c r="DA88" s="96"/>
      <c r="DB88" s="99"/>
      <c r="DC88" s="96"/>
      <c r="DD88" s="66"/>
    </row>
    <row r="89" spans="1:108" s="61" customFormat="1" ht="18" customHeight="1">
      <c r="A89" s="50" t="s">
        <v>60</v>
      </c>
      <c r="B89" s="68"/>
      <c r="C89" s="14" t="s">
        <v>50</v>
      </c>
      <c r="D89" s="53">
        <f>H89+J89+L89+N89+P89+R89+T89+V89+X89+Z89+AB89+AD89+AF89+AH89+AJ89+AL89+AN89+AP89+AR89+AT89+AV89+AX89+AZ89+BB89+BD89+BF89+BH89+BJ89+BL89+BN89+BP89+BR89+BT89+BV89+BX89+BZ89+CB89+CD89++CF89+CH89+CJ89+CL89+CN89+CP89+CR89+CT89+CV89+CX89+CZ89+DB89</f>
        <v>11.599999999999998</v>
      </c>
      <c r="E89" s="54">
        <f>I89+K89+M89+O89+Q89+S89+U89+W89+Y89+AA89+AC89+AE89+AG89+AI89+AK89+AM89+AO89+AQ89+AS89+AU89+AW89+AY89+BA89+BC89+BE89+BG89+BI89+BK89+BM89+BO89+BQ89+BS89+BU89+BW89+BY89+CA89+CC89+CE89++CG89+CI89+CK89+CM89+CO89+CQ89+CS89+CU89+CW89+CY89+DA89+DC89</f>
        <v>0</v>
      </c>
      <c r="F89" s="120">
        <f>ROUND((G89*D89),2)</f>
        <v>3572.8</v>
      </c>
      <c r="G89" s="121">
        <v>308</v>
      </c>
      <c r="H89" s="15">
        <v>0.6</v>
      </c>
      <c r="I89" s="55">
        <f>ROUND(($B89*H89),2)</f>
        <v>0</v>
      </c>
      <c r="J89" s="15"/>
      <c r="K89" s="55">
        <f>ROUND(($B89*J89),2)</f>
        <v>0</v>
      </c>
      <c r="L89" s="15"/>
      <c r="M89" s="55">
        <f>ROUND(($B89*L89),2)</f>
        <v>0</v>
      </c>
      <c r="N89" s="15"/>
      <c r="O89" s="55">
        <f>ROUND(($B89*N89),2)</f>
        <v>0</v>
      </c>
      <c r="P89" s="15"/>
      <c r="Q89" s="55">
        <f>ROUND(($B89*P89),2)</f>
        <v>0</v>
      </c>
      <c r="R89" s="15">
        <v>0.3</v>
      </c>
      <c r="S89" s="55">
        <f>ROUND(($B89*R89),2)</f>
        <v>0</v>
      </c>
      <c r="T89" s="15"/>
      <c r="U89" s="55">
        <f>ROUND(($B89*T89),2)</f>
        <v>0</v>
      </c>
      <c r="V89" s="15"/>
      <c r="W89" s="55">
        <f>ROUND(($B89*V89),2)</f>
        <v>0</v>
      </c>
      <c r="X89" s="15"/>
      <c r="Y89" s="55">
        <f>ROUND(($B89*X89),2)</f>
        <v>0</v>
      </c>
      <c r="Z89" s="17">
        <f>1+0.2</f>
        <v>1.2</v>
      </c>
      <c r="AA89" s="54">
        <f>ROUND(($B89*Z89),2)</f>
        <v>0</v>
      </c>
      <c r="AB89" s="15"/>
      <c r="AC89" s="55">
        <f>ROUND(($B89*AB89),2)</f>
        <v>0</v>
      </c>
      <c r="AD89" s="15"/>
      <c r="AE89" s="55">
        <f>ROUND(($B89*AD89),2)</f>
        <v>0</v>
      </c>
      <c r="AF89" s="15"/>
      <c r="AG89" s="55">
        <f>ROUND(($B89*AF89),2)</f>
        <v>0</v>
      </c>
      <c r="AH89" s="23"/>
      <c r="AI89" s="55">
        <f>ROUND(($B89*AH89),2)</f>
        <v>0</v>
      </c>
      <c r="AJ89" s="15"/>
      <c r="AK89" s="55">
        <f>ROUND(($B89*AJ89),2)</f>
        <v>0</v>
      </c>
      <c r="AL89" s="15">
        <v>0.2</v>
      </c>
      <c r="AM89" s="55">
        <f>ROUND(($B89*AL89),2)</f>
        <v>0</v>
      </c>
      <c r="AN89" s="15"/>
      <c r="AO89" s="55">
        <f>ROUND(($B89*AN89),2)</f>
        <v>0</v>
      </c>
      <c r="AP89" s="15">
        <v>0.3</v>
      </c>
      <c r="AQ89" s="55">
        <f>ROUND(($B89*AP89),2)</f>
        <v>0</v>
      </c>
      <c r="AR89" s="15">
        <v>0.3</v>
      </c>
      <c r="AS89" s="55">
        <f>ROUND(($B89*AR89),2)</f>
        <v>0</v>
      </c>
      <c r="AT89" s="17">
        <v>0.5</v>
      </c>
      <c r="AU89" s="54">
        <f>ROUND(($B89*AT89),2)</f>
        <v>0</v>
      </c>
      <c r="AV89" s="15">
        <v>0.3</v>
      </c>
      <c r="AW89" s="56">
        <f>ROUND(($B89*AV89),2)</f>
        <v>0</v>
      </c>
      <c r="AX89" s="15"/>
      <c r="AY89" s="56">
        <f>ROUND(($B89*AX89),2)</f>
        <v>0</v>
      </c>
      <c r="AZ89" s="15">
        <f>0.3+0.1+0.2</f>
        <v>0.60000000000000009</v>
      </c>
      <c r="BA89" s="69">
        <f>ROUND(($B89*AZ89),2)</f>
        <v>0</v>
      </c>
      <c r="BB89" s="15">
        <v>0.7</v>
      </c>
      <c r="BC89" s="55">
        <f>ROUND(($B89*BB89),2)</f>
        <v>0</v>
      </c>
      <c r="BD89" s="17">
        <v>0.9</v>
      </c>
      <c r="BE89" s="54">
        <f>ROUND(($B89*BD89),2)</f>
        <v>0</v>
      </c>
      <c r="BF89" s="15">
        <v>0.8</v>
      </c>
      <c r="BG89" s="55">
        <f>ROUND(($B89*BF89),2)</f>
        <v>0</v>
      </c>
      <c r="BH89" s="15"/>
      <c r="BI89" s="55">
        <f>ROUND(($B89*BH89),2)</f>
        <v>0</v>
      </c>
      <c r="BJ89" s="15">
        <v>0.2</v>
      </c>
      <c r="BK89" s="55">
        <f>ROUND(($B89*BJ89),2)</f>
        <v>0</v>
      </c>
      <c r="BL89" s="15">
        <v>0.7</v>
      </c>
      <c r="BM89" s="55">
        <f>ROUND(($B89*BL89),2)</f>
        <v>0</v>
      </c>
      <c r="BN89" s="15">
        <v>0.5</v>
      </c>
      <c r="BO89" s="55">
        <f>ROUND(($B89*BN89),2)</f>
        <v>0</v>
      </c>
      <c r="BP89" s="15"/>
      <c r="BQ89" s="54">
        <f>ROUND(($B89*BP89),2)</f>
        <v>0</v>
      </c>
      <c r="BR89" s="15">
        <f>0.3+0.3</f>
        <v>0.6</v>
      </c>
      <c r="BS89" s="69">
        <f>ROUND(($B89*BR89),2)</f>
        <v>0</v>
      </c>
      <c r="BT89" s="17">
        <f>0.2+0.1</f>
        <v>0.30000000000000004</v>
      </c>
      <c r="BU89" s="69">
        <f>ROUND(($B89*BT89),2)</f>
        <v>0</v>
      </c>
      <c r="BV89" s="17">
        <v>0.1</v>
      </c>
      <c r="BW89" s="69">
        <f>ROUND(($B89*BV89),2)</f>
        <v>0</v>
      </c>
      <c r="BX89" s="15"/>
      <c r="BY89" s="56">
        <f>ROUND(($B89*BX89),2)</f>
        <v>0</v>
      </c>
      <c r="BZ89" s="16"/>
      <c r="CA89" s="69">
        <f>ROUND(($B89*BZ89),2)</f>
        <v>0</v>
      </c>
      <c r="CB89" s="16">
        <v>0.2</v>
      </c>
      <c r="CC89" s="69">
        <f>ROUND(($B89*CB89),2)</f>
        <v>0</v>
      </c>
      <c r="CD89" s="16"/>
      <c r="CE89" s="56">
        <f>ROUND(($B89*CD89),2)</f>
        <v>0</v>
      </c>
      <c r="CF89" s="16"/>
      <c r="CG89" s="56">
        <f>ROUND(($B89*CF89),2)</f>
        <v>0</v>
      </c>
      <c r="CH89" s="16"/>
      <c r="CI89" s="56">
        <f>ROUND(($B89*CH89),2)</f>
        <v>0</v>
      </c>
      <c r="CJ89" s="16">
        <v>0.4</v>
      </c>
      <c r="CK89" s="56">
        <f>ROUND(($B89*CJ89),2)</f>
        <v>0</v>
      </c>
      <c r="CL89" s="15"/>
      <c r="CM89" s="55">
        <f>ROUND(($B89*CL89),2)</f>
        <v>0</v>
      </c>
      <c r="CN89" s="15">
        <v>0.30000000000000004</v>
      </c>
      <c r="CO89" s="55">
        <f>ROUND(($B89*CN89),2)</f>
        <v>0</v>
      </c>
      <c r="CP89" s="17"/>
      <c r="CQ89" s="54">
        <f>ROUND(($B89*CP89),2)</f>
        <v>0</v>
      </c>
      <c r="CR89" s="17">
        <f>1+0.2</f>
        <v>1.2</v>
      </c>
      <c r="CS89" s="54">
        <f>ROUND(($B89*CR89),2)</f>
        <v>0</v>
      </c>
      <c r="CT89" s="75"/>
      <c r="CU89" s="54">
        <f>ROUND(($B89*CT89),2)</f>
        <v>0</v>
      </c>
      <c r="CV89" s="75">
        <v>0.1</v>
      </c>
      <c r="CW89" s="54">
        <f>ROUND(($B89*CV89),2)</f>
        <v>0</v>
      </c>
      <c r="CX89" s="17">
        <f>0.1+0.1</f>
        <v>0.2</v>
      </c>
      <c r="CY89" s="54">
        <f>ROUND(($B89*CX89),2)</f>
        <v>0</v>
      </c>
      <c r="CZ89" s="17">
        <v>0.1</v>
      </c>
      <c r="DA89" s="54">
        <f>ROUND(($B89*CZ89),2)</f>
        <v>0</v>
      </c>
      <c r="DB89" s="17"/>
      <c r="DC89" s="54">
        <f>ROUND(($B89*DB89),2)</f>
        <v>0</v>
      </c>
      <c r="DD89" s="66"/>
    </row>
    <row r="90" spans="1:108" s="61" customFormat="1" ht="18" customHeight="1">
      <c r="A90" s="57" t="s">
        <v>21</v>
      </c>
      <c r="B90" s="92"/>
      <c r="C90" s="109"/>
      <c r="D90" s="94">
        <f>SUM(D91)</f>
        <v>69.8</v>
      </c>
      <c r="E90" s="95">
        <f>SUM(E91)</f>
        <v>0</v>
      </c>
      <c r="F90" s="121"/>
      <c r="G90" s="122"/>
      <c r="H90" s="97"/>
      <c r="I90" s="98"/>
      <c r="J90" s="97"/>
      <c r="K90" s="98"/>
      <c r="L90" s="97"/>
      <c r="M90" s="98"/>
      <c r="N90" s="97"/>
      <c r="O90" s="98"/>
      <c r="P90" s="97"/>
      <c r="Q90" s="98"/>
      <c r="R90" s="97"/>
      <c r="S90" s="98"/>
      <c r="T90" s="97"/>
      <c r="U90" s="98"/>
      <c r="V90" s="97"/>
      <c r="W90" s="98"/>
      <c r="X90" s="97"/>
      <c r="Y90" s="98"/>
      <c r="Z90" s="99"/>
      <c r="AA90" s="96"/>
      <c r="AB90" s="97"/>
      <c r="AC90" s="98"/>
      <c r="AD90" s="97"/>
      <c r="AE90" s="98"/>
      <c r="AF90" s="97"/>
      <c r="AG90" s="98"/>
      <c r="AH90" s="108"/>
      <c r="AI90" s="98"/>
      <c r="AJ90" s="97"/>
      <c r="AK90" s="98"/>
      <c r="AL90" s="97"/>
      <c r="AM90" s="98"/>
      <c r="AN90" s="97"/>
      <c r="AO90" s="98"/>
      <c r="AP90" s="97"/>
      <c r="AQ90" s="98"/>
      <c r="AR90" s="97"/>
      <c r="AS90" s="98"/>
      <c r="AT90" s="99"/>
      <c r="AU90" s="96"/>
      <c r="AV90" s="99"/>
      <c r="AW90" s="101"/>
      <c r="AX90" s="99"/>
      <c r="AY90" s="101"/>
      <c r="AZ90" s="97"/>
      <c r="BA90" s="103"/>
      <c r="BB90" s="97"/>
      <c r="BC90" s="98"/>
      <c r="BD90" s="99"/>
      <c r="BE90" s="96"/>
      <c r="BF90" s="97"/>
      <c r="BG90" s="98"/>
      <c r="BH90" s="97"/>
      <c r="BI90" s="98"/>
      <c r="BJ90" s="97"/>
      <c r="BK90" s="98"/>
      <c r="BL90" s="97"/>
      <c r="BM90" s="98"/>
      <c r="BN90" s="97"/>
      <c r="BO90" s="98"/>
      <c r="BP90" s="97"/>
      <c r="BQ90" s="96"/>
      <c r="BR90" s="97"/>
      <c r="BS90" s="103"/>
      <c r="BT90" s="99"/>
      <c r="BU90" s="103"/>
      <c r="BV90" s="99"/>
      <c r="BW90" s="103"/>
      <c r="BX90" s="99"/>
      <c r="BY90" s="101"/>
      <c r="BZ90" s="99"/>
      <c r="CA90" s="103"/>
      <c r="CB90" s="99"/>
      <c r="CC90" s="103"/>
      <c r="CD90" s="99"/>
      <c r="CE90" s="101"/>
      <c r="CF90" s="99"/>
      <c r="CG90" s="101"/>
      <c r="CH90" s="99"/>
      <c r="CI90" s="101"/>
      <c r="CJ90" s="99"/>
      <c r="CK90" s="101"/>
      <c r="CL90" s="99"/>
      <c r="CM90" s="98"/>
      <c r="CN90" s="99"/>
      <c r="CO90" s="98"/>
      <c r="CP90" s="99"/>
      <c r="CQ90" s="96"/>
      <c r="CR90" s="99"/>
      <c r="CS90" s="96"/>
      <c r="CT90" s="107"/>
      <c r="CU90" s="96"/>
      <c r="CV90" s="107"/>
      <c r="CW90" s="96"/>
      <c r="CX90" s="99"/>
      <c r="CY90" s="96"/>
      <c r="CZ90" s="99"/>
      <c r="DA90" s="96"/>
      <c r="DB90" s="99"/>
      <c r="DC90" s="96"/>
      <c r="DD90" s="66"/>
    </row>
    <row r="91" spans="1:108" s="61" customFormat="1" ht="17.25" customHeight="1">
      <c r="A91" s="52" t="s">
        <v>136</v>
      </c>
      <c r="B91" s="68"/>
      <c r="C91" s="24" t="s">
        <v>50</v>
      </c>
      <c r="D91" s="53">
        <f>H91+J91+L91+N91+P91+R91+T91+V91+X91+Z91+AB91+AD91+AF91+AH91+AJ91+AL91+AN91+AP91+AR91+AT91+AV91+AX91+AZ91+BB91+BD91+BF91+BH91+BJ91+BL91+BN91+BP91+BR91+BT91+BV91+BX91+BZ91+CB91+CD91++CF91+CH91+CJ91+CL91+CN91+CP91+CR91+CT91+CV91+CX91+CZ91+DB91</f>
        <v>69.8</v>
      </c>
      <c r="E91" s="54">
        <f>I91+K91+M91+O91+Q91+S91+U91+W91+Y91+AA91+AC91+AE91+AG91+AI91+AK91+AM91+AO91+AQ91+AS91+AU91+AW91+AY91+BA91+BC91+BE91+BG91+BI91+BK91+BM91+BO91+BQ91+BS91+BU91+BW91+BY91+CA91+CC91+CE91++CG91+CI91+CK91+CM91+CO91+CQ91+CS91+CU91+CW91+CY91+DA91+DC91</f>
        <v>0</v>
      </c>
      <c r="F91" s="120">
        <f>ROUND((G91*D91),2)</f>
        <v>938.81</v>
      </c>
      <c r="G91" s="121">
        <v>13.45</v>
      </c>
      <c r="H91" s="15"/>
      <c r="I91" s="55">
        <f>ROUND(($B91*H91),2)</f>
        <v>0</v>
      </c>
      <c r="J91" s="15"/>
      <c r="K91" s="55">
        <f>ROUND(($B91*J91),2)</f>
        <v>0</v>
      </c>
      <c r="L91" s="15"/>
      <c r="M91" s="55">
        <f>ROUND(($B91*L91),2)</f>
        <v>0</v>
      </c>
      <c r="N91" s="15"/>
      <c r="O91" s="55">
        <f>ROUND(($B91*N91),2)</f>
        <v>0</v>
      </c>
      <c r="P91" s="15"/>
      <c r="Q91" s="55">
        <f>ROUND(($B91*P91),2)</f>
        <v>0</v>
      </c>
      <c r="R91" s="15"/>
      <c r="S91" s="55">
        <f>ROUND(($B91*R91),2)</f>
        <v>0</v>
      </c>
      <c r="T91" s="15"/>
      <c r="U91" s="55">
        <f>ROUND(($B91*T91),2)</f>
        <v>0</v>
      </c>
      <c r="V91" s="15"/>
      <c r="W91" s="55">
        <f>ROUND(($B91*V91),2)</f>
        <v>0</v>
      </c>
      <c r="X91" s="15"/>
      <c r="Y91" s="55">
        <f>ROUND(($B91*X91),2)</f>
        <v>0</v>
      </c>
      <c r="Z91" s="17">
        <v>2</v>
      </c>
      <c r="AA91" s="54">
        <f>ROUND(($B91*Z91),2)</f>
        <v>0</v>
      </c>
      <c r="AB91" s="15"/>
      <c r="AC91" s="55">
        <f>ROUND(($B91*AB91),2)</f>
        <v>0</v>
      </c>
      <c r="AD91" s="15"/>
      <c r="AE91" s="55">
        <f>ROUND(($B91*AD91),2)</f>
        <v>0</v>
      </c>
      <c r="AF91" s="15"/>
      <c r="AG91" s="55">
        <f>ROUND(($B91*AF91),2)</f>
        <v>0</v>
      </c>
      <c r="AH91" s="23">
        <v>10</v>
      </c>
      <c r="AI91" s="55">
        <f>ROUND(($B91*AH91),2)</f>
        <v>0</v>
      </c>
      <c r="AJ91" s="15">
        <v>5</v>
      </c>
      <c r="AK91" s="55">
        <f>ROUND(($B91*AJ91),2)</f>
        <v>0</v>
      </c>
      <c r="AL91" s="15">
        <v>0.3</v>
      </c>
      <c r="AM91" s="55">
        <f>ROUND(($B91*AL91),2)</f>
        <v>0</v>
      </c>
      <c r="AN91" s="15"/>
      <c r="AO91" s="55">
        <f>ROUND(($B91*AN91),2)</f>
        <v>0</v>
      </c>
      <c r="AP91" s="15">
        <v>4</v>
      </c>
      <c r="AQ91" s="55">
        <f>ROUND(($B91*AP91),2)</f>
        <v>0</v>
      </c>
      <c r="AR91" s="15">
        <v>3</v>
      </c>
      <c r="AS91" s="55">
        <f>ROUND(($B91*AR91),2)</f>
        <v>0</v>
      </c>
      <c r="AT91" s="17"/>
      <c r="AU91" s="54">
        <f>ROUND(($B91*AT91),2)</f>
        <v>0</v>
      </c>
      <c r="AV91" s="15">
        <v>6</v>
      </c>
      <c r="AW91" s="56">
        <f>ROUND(($B91*AV91),2)</f>
        <v>0</v>
      </c>
      <c r="AX91" s="15"/>
      <c r="AY91" s="56">
        <f>ROUND(($B91*AX91),2)</f>
        <v>0</v>
      </c>
      <c r="AZ91" s="15">
        <v>1</v>
      </c>
      <c r="BA91" s="69">
        <f>ROUND(($B91*AZ91),2)</f>
        <v>0</v>
      </c>
      <c r="BB91" s="15"/>
      <c r="BC91" s="55">
        <f>ROUND(($B91*BB91),2)</f>
        <v>0</v>
      </c>
      <c r="BD91" s="17"/>
      <c r="BE91" s="54">
        <f>ROUND(($B91*BD91),2)</f>
        <v>0</v>
      </c>
      <c r="BF91" s="15">
        <v>2</v>
      </c>
      <c r="BG91" s="55">
        <f>ROUND(($B91*BF91),2)</f>
        <v>0</v>
      </c>
      <c r="BH91" s="15"/>
      <c r="BI91" s="55">
        <f>ROUND(($B91*BH91),2)</f>
        <v>0</v>
      </c>
      <c r="BJ91" s="15"/>
      <c r="BK91" s="55">
        <f>ROUND(($B91*BJ91),2)</f>
        <v>0</v>
      </c>
      <c r="BL91" s="15">
        <v>1</v>
      </c>
      <c r="BM91" s="55">
        <f>ROUND(($B91*BL91),2)</f>
        <v>0</v>
      </c>
      <c r="BN91" s="15">
        <v>3</v>
      </c>
      <c r="BO91" s="55">
        <f>ROUND(($B91*BN91),2)</f>
        <v>0</v>
      </c>
      <c r="BP91" s="15">
        <f>2+1</f>
        <v>3</v>
      </c>
      <c r="BQ91" s="54">
        <f>ROUND(($B91*BP91),2)</f>
        <v>0</v>
      </c>
      <c r="BR91" s="15">
        <f>1+2+2</f>
        <v>5</v>
      </c>
      <c r="BS91" s="69">
        <f>ROUND(($B91*BR91),2)</f>
        <v>0</v>
      </c>
      <c r="BT91" s="17">
        <v>0.5</v>
      </c>
      <c r="BU91" s="69">
        <f>ROUND(($B91*BT91),2)</f>
        <v>0</v>
      </c>
      <c r="BV91" s="17"/>
      <c r="BW91" s="69">
        <f>ROUND(($B91*BV91),2)</f>
        <v>0</v>
      </c>
      <c r="BX91" s="25"/>
      <c r="BY91" s="56">
        <f>ROUND(($B91*BX91),2)</f>
        <v>0</v>
      </c>
      <c r="BZ91" s="16"/>
      <c r="CA91" s="69">
        <f>ROUND(($B91*BZ91),2)</f>
        <v>0</v>
      </c>
      <c r="CB91" s="16">
        <v>5</v>
      </c>
      <c r="CC91" s="69">
        <f>ROUND(($B91*CB91),2)</f>
        <v>0</v>
      </c>
      <c r="CD91" s="16">
        <v>1</v>
      </c>
      <c r="CE91" s="56">
        <f>ROUND(($B91*CD91),2)</f>
        <v>0</v>
      </c>
      <c r="CF91" s="16"/>
      <c r="CG91" s="56">
        <f>ROUND(($B91*CF91),2)</f>
        <v>0</v>
      </c>
      <c r="CH91" s="16"/>
      <c r="CI91" s="56">
        <f>ROUND(($B91*CH91),2)</f>
        <v>0</v>
      </c>
      <c r="CJ91" s="16">
        <v>1</v>
      </c>
      <c r="CK91" s="56">
        <f>ROUND(($B91*CJ91),2)</f>
        <v>0</v>
      </c>
      <c r="CL91" s="15">
        <v>4</v>
      </c>
      <c r="CM91" s="55">
        <f>ROUND(($B91*CL91),2)</f>
        <v>0</v>
      </c>
      <c r="CN91" s="15">
        <v>10</v>
      </c>
      <c r="CO91" s="55">
        <f>ROUND(($B91*CN91),2)</f>
        <v>0</v>
      </c>
      <c r="CP91" s="17"/>
      <c r="CQ91" s="54">
        <f>ROUND(($B91*CP91),2)</f>
        <v>0</v>
      </c>
      <c r="CR91" s="17">
        <v>1</v>
      </c>
      <c r="CS91" s="54">
        <f>ROUND(($B91*CR91),2)</f>
        <v>0</v>
      </c>
      <c r="CT91" s="75"/>
      <c r="CU91" s="54">
        <f>ROUND(($B91*CT91),2)</f>
        <v>0</v>
      </c>
      <c r="CV91" s="75"/>
      <c r="CW91" s="54">
        <f>ROUND(($B91*CV91),2)</f>
        <v>0</v>
      </c>
      <c r="CX91" s="17">
        <f>1</f>
        <v>1</v>
      </c>
      <c r="CY91" s="54">
        <f>ROUND(($B91*CX91),2)</f>
        <v>0</v>
      </c>
      <c r="CZ91" s="17">
        <v>1</v>
      </c>
      <c r="DA91" s="54">
        <f>ROUND(($B91*CZ91),2)</f>
        <v>0</v>
      </c>
      <c r="DB91" s="17"/>
      <c r="DC91" s="54">
        <f>ROUND(($B91*DB91),2)</f>
        <v>0</v>
      </c>
      <c r="DD91" s="66"/>
    </row>
    <row r="92" spans="1:108" s="61" customFormat="1" ht="34.5" customHeight="1">
      <c r="A92" s="59" t="s">
        <v>145</v>
      </c>
      <c r="B92" s="110"/>
      <c r="C92" s="111"/>
      <c r="D92" s="112">
        <f>SUM(D93)</f>
        <v>18.7</v>
      </c>
      <c r="E92" s="113">
        <f>SUM(E93)</f>
        <v>0</v>
      </c>
      <c r="F92" s="120"/>
      <c r="G92" s="121"/>
      <c r="H92" s="97"/>
      <c r="I92" s="114"/>
      <c r="J92" s="97"/>
      <c r="K92" s="114"/>
      <c r="L92" s="97"/>
      <c r="M92" s="114"/>
      <c r="N92" s="97"/>
      <c r="O92" s="114"/>
      <c r="P92" s="97"/>
      <c r="Q92" s="114"/>
      <c r="R92" s="97"/>
      <c r="S92" s="114"/>
      <c r="T92" s="97"/>
      <c r="U92" s="114"/>
      <c r="V92" s="97"/>
      <c r="W92" s="114"/>
      <c r="X92" s="97"/>
      <c r="Y92" s="114"/>
      <c r="Z92" s="99"/>
      <c r="AA92" s="113"/>
      <c r="AB92" s="97"/>
      <c r="AC92" s="114"/>
      <c r="AD92" s="97"/>
      <c r="AE92" s="114"/>
      <c r="AF92" s="97"/>
      <c r="AG92" s="114"/>
      <c r="AH92" s="108"/>
      <c r="AI92" s="114"/>
      <c r="AJ92" s="97"/>
      <c r="AK92" s="114"/>
      <c r="AL92" s="97"/>
      <c r="AM92" s="114"/>
      <c r="AN92" s="97"/>
      <c r="AO92" s="114"/>
      <c r="AP92" s="97"/>
      <c r="AQ92" s="114"/>
      <c r="AR92" s="97"/>
      <c r="AS92" s="114"/>
      <c r="AT92" s="99"/>
      <c r="AU92" s="113"/>
      <c r="AV92" s="97"/>
      <c r="AW92" s="115"/>
      <c r="AX92" s="97"/>
      <c r="AY92" s="115"/>
      <c r="AZ92" s="97"/>
      <c r="BA92" s="116"/>
      <c r="BB92" s="97"/>
      <c r="BC92" s="114"/>
      <c r="BD92" s="99"/>
      <c r="BE92" s="113"/>
      <c r="BF92" s="97"/>
      <c r="BG92" s="114"/>
      <c r="BH92" s="97"/>
      <c r="BI92" s="114"/>
      <c r="BJ92" s="97"/>
      <c r="BK92" s="114"/>
      <c r="BL92" s="97"/>
      <c r="BM92" s="114"/>
      <c r="BN92" s="97"/>
      <c r="BO92" s="114"/>
      <c r="BP92" s="97"/>
      <c r="BQ92" s="113"/>
      <c r="BR92" s="97"/>
      <c r="BS92" s="116"/>
      <c r="BT92" s="99"/>
      <c r="BU92" s="116"/>
      <c r="BV92" s="99"/>
      <c r="BW92" s="116"/>
      <c r="BX92" s="117"/>
      <c r="BY92" s="115"/>
      <c r="BZ92" s="96"/>
      <c r="CA92" s="116"/>
      <c r="CB92" s="96"/>
      <c r="CC92" s="116"/>
      <c r="CD92" s="96"/>
      <c r="CE92" s="115"/>
      <c r="CF92" s="96"/>
      <c r="CG92" s="115"/>
      <c r="CH92" s="96"/>
      <c r="CI92" s="115"/>
      <c r="CJ92" s="96"/>
      <c r="CK92" s="115"/>
      <c r="CL92" s="97"/>
      <c r="CM92" s="114"/>
      <c r="CN92" s="97"/>
      <c r="CO92" s="114"/>
      <c r="CP92" s="99"/>
      <c r="CQ92" s="113"/>
      <c r="CR92" s="99"/>
      <c r="CS92" s="113"/>
      <c r="CT92" s="107"/>
      <c r="CU92" s="113"/>
      <c r="CV92" s="107"/>
      <c r="CW92" s="113"/>
      <c r="CX92" s="99"/>
      <c r="CY92" s="113"/>
      <c r="CZ92" s="99"/>
      <c r="DA92" s="113"/>
      <c r="DB92" s="99"/>
      <c r="DC92" s="113"/>
      <c r="DD92" s="66"/>
    </row>
    <row r="93" spans="1:108" s="61" customFormat="1" ht="17.25" customHeight="1">
      <c r="A93" s="52" t="s">
        <v>146</v>
      </c>
      <c r="B93" s="68"/>
      <c r="C93" s="24" t="s">
        <v>50</v>
      </c>
      <c r="D93" s="53">
        <f>H93+J93+L93+N93+P93+R93+T93+V93+X93+Z93+AB93+AD93+AF93+AH93+AJ93+AL93+AN93+AP93+AR93+AT93+AV93+AX93+AZ93+BB93+BD93+BF93+BH93+BJ93+BL93+BN93+BP93+BR93+BT93+BV93+BX93+BZ93+CB93+CD93++CF93+CH93+CJ93+CL93+CN93+CP93+CR93+CT93+CV93+CX93+CZ93+DB93</f>
        <v>18.7</v>
      </c>
      <c r="E93" s="54">
        <f>I93+K93+M93+O93+Q93+S93+U93+W93+Y93+AA93+AC93+AE93+AG93+AI93+AK93+AM93+AO93+AQ93+AS93+AU93+AW93+AY93+BA93+BC93+BE93+BG93+BI93+BK93+BM93+BO93+BQ93+BS93+BU93+BW93+BY93+CA93+CC93+CE93++CG93+CI93+CK93+CM93+CO93+CQ93+CS93+CU93+CW93+CY93+DA93+DC93</f>
        <v>0</v>
      </c>
      <c r="F93" s="120">
        <f>ROUND((G93*D93),2)</f>
        <v>2206.6</v>
      </c>
      <c r="G93" s="121">
        <v>118</v>
      </c>
      <c r="H93" s="15"/>
      <c r="I93" s="55">
        <f>ROUND(($B93*H93),2)</f>
        <v>0</v>
      </c>
      <c r="J93" s="15">
        <v>4</v>
      </c>
      <c r="K93" s="55">
        <f>ROUND(($B93*J93),2)</f>
        <v>0</v>
      </c>
      <c r="L93" s="15"/>
      <c r="M93" s="55">
        <f>ROUND(($B93*L93),2)</f>
        <v>0</v>
      </c>
      <c r="N93" s="15"/>
      <c r="O93" s="55">
        <f>ROUND(($B93*N93),2)</f>
        <v>0</v>
      </c>
      <c r="P93" s="15"/>
      <c r="Q93" s="55">
        <f>ROUND(($B93*P93),2)</f>
        <v>0</v>
      </c>
      <c r="R93" s="15">
        <v>0.4</v>
      </c>
      <c r="S93" s="55">
        <f>ROUND(($B93*R93),2)</f>
        <v>0</v>
      </c>
      <c r="T93" s="15"/>
      <c r="U93" s="55">
        <f>ROUND(($B93*T93),2)</f>
        <v>0</v>
      </c>
      <c r="V93" s="15">
        <v>0.8</v>
      </c>
      <c r="W93" s="55">
        <f>ROUND(($B93*V93),2)</f>
        <v>0</v>
      </c>
      <c r="X93" s="15"/>
      <c r="Y93" s="55">
        <f>ROUND(($B93*X93),2)</f>
        <v>0</v>
      </c>
      <c r="Z93" s="17"/>
      <c r="AA93" s="54">
        <f>ROUND(($B93*Z93),2)</f>
        <v>0</v>
      </c>
      <c r="AB93" s="15"/>
      <c r="AC93" s="55">
        <f>ROUND(($B93*AB93),2)</f>
        <v>0</v>
      </c>
      <c r="AD93" s="15"/>
      <c r="AE93" s="55">
        <f>ROUND(($B93*AD93),2)</f>
        <v>0</v>
      </c>
      <c r="AF93" s="15"/>
      <c r="AG93" s="55">
        <f>ROUND(($B93*AF93),2)</f>
        <v>0</v>
      </c>
      <c r="AH93" s="23"/>
      <c r="AI93" s="55">
        <f>ROUND(($B93*AH93),2)</f>
        <v>0</v>
      </c>
      <c r="AJ93" s="15">
        <v>1</v>
      </c>
      <c r="AK93" s="55">
        <f>ROUND(($B93*AJ93),2)</f>
        <v>0</v>
      </c>
      <c r="AL93" s="15"/>
      <c r="AM93" s="55">
        <f>ROUND(($B93*AL93),2)</f>
        <v>0</v>
      </c>
      <c r="AN93" s="15"/>
      <c r="AO93" s="55">
        <f>ROUND(($B93*AN93),2)</f>
        <v>0</v>
      </c>
      <c r="AP93" s="15">
        <v>1.2</v>
      </c>
      <c r="AQ93" s="55">
        <f>ROUND(($B93*AP93),2)</f>
        <v>0</v>
      </c>
      <c r="AR93" s="15"/>
      <c r="AS93" s="55">
        <f>ROUND(($B93*AR93),2)</f>
        <v>0</v>
      </c>
      <c r="AT93" s="17"/>
      <c r="AU93" s="54">
        <f>ROUND(($B93*AT93),2)</f>
        <v>0</v>
      </c>
      <c r="AV93" s="15">
        <v>1.9</v>
      </c>
      <c r="AW93" s="56">
        <f>ROUND(($B93*AV93),2)</f>
        <v>0</v>
      </c>
      <c r="AX93" s="15"/>
      <c r="AY93" s="56">
        <f>ROUND(($B93*AX93),2)</f>
        <v>0</v>
      </c>
      <c r="AZ93" s="15">
        <f>1.6</f>
        <v>1.6</v>
      </c>
      <c r="BA93" s="69">
        <f>ROUND(($B93*AZ93),2)</f>
        <v>0</v>
      </c>
      <c r="BB93" s="15"/>
      <c r="BC93" s="55">
        <f>ROUND(($B93*BB93),2)</f>
        <v>0</v>
      </c>
      <c r="BD93" s="17"/>
      <c r="BE93" s="54">
        <f>ROUND(($B93*BD93),2)</f>
        <v>0</v>
      </c>
      <c r="BF93" s="15"/>
      <c r="BG93" s="55">
        <f>ROUND(($B93*BF93),2)</f>
        <v>0</v>
      </c>
      <c r="BH93" s="15"/>
      <c r="BI93" s="55">
        <f>ROUND(($B93*BH93),2)</f>
        <v>0</v>
      </c>
      <c r="BJ93" s="15"/>
      <c r="BK93" s="55">
        <f>ROUND(($B93*BJ93),2)</f>
        <v>0</v>
      </c>
      <c r="BL93" s="15"/>
      <c r="BM93" s="55">
        <f>ROUND(($B93*BL93),2)</f>
        <v>0</v>
      </c>
      <c r="BN93" s="15"/>
      <c r="BO93" s="55">
        <f>ROUND(($B93*BN93),2)</f>
        <v>0</v>
      </c>
      <c r="BP93" s="15">
        <v>0.4</v>
      </c>
      <c r="BQ93" s="54">
        <f>ROUND(($B93*BP93),2)</f>
        <v>0</v>
      </c>
      <c r="BR93" s="15">
        <v>1</v>
      </c>
      <c r="BS93" s="69">
        <f>ROUND(($B93*BR93),2)</f>
        <v>0</v>
      </c>
      <c r="BT93" s="17"/>
      <c r="BU93" s="69">
        <f>ROUND(($B93*BT93),2)</f>
        <v>0</v>
      </c>
      <c r="BV93" s="17"/>
      <c r="BW93" s="69">
        <f>ROUND(($B93*BV93),2)</f>
        <v>0</v>
      </c>
      <c r="BX93" s="25"/>
      <c r="BY93" s="56">
        <f>ROUND(($B93*BX93),2)</f>
        <v>0</v>
      </c>
      <c r="BZ93" s="16"/>
      <c r="CA93" s="69">
        <f>ROUND(($B93*BZ93),2)</f>
        <v>0</v>
      </c>
      <c r="CB93" s="16">
        <v>2</v>
      </c>
      <c r="CC93" s="69">
        <f>ROUND(($B93*CB93),2)</f>
        <v>0</v>
      </c>
      <c r="CD93" s="16"/>
      <c r="CE93" s="56">
        <f>ROUND(($B93*CD93),2)</f>
        <v>0</v>
      </c>
      <c r="CF93" s="16"/>
      <c r="CG93" s="56">
        <f>ROUND(($B93*CF93),2)</f>
        <v>0</v>
      </c>
      <c r="CH93" s="16"/>
      <c r="CI93" s="56">
        <f>ROUND(($B93*CH93),2)</f>
        <v>0</v>
      </c>
      <c r="CJ93" s="16"/>
      <c r="CK93" s="56">
        <f>ROUND(($B93*CJ93),2)</f>
        <v>0</v>
      </c>
      <c r="CL93" s="15"/>
      <c r="CM93" s="55">
        <f>ROUND(($B93*CL93),2)</f>
        <v>0</v>
      </c>
      <c r="CN93" s="15">
        <v>2</v>
      </c>
      <c r="CO93" s="55">
        <f>ROUND(($B93*CN93),2)</f>
        <v>0</v>
      </c>
      <c r="CP93" s="17">
        <v>0.8</v>
      </c>
      <c r="CQ93" s="54">
        <f>ROUND(($B93*CP93),2)</f>
        <v>0</v>
      </c>
      <c r="CR93" s="17"/>
      <c r="CS93" s="54">
        <f>ROUND(($B93*CR93),2)</f>
        <v>0</v>
      </c>
      <c r="CT93" s="75"/>
      <c r="CU93" s="54">
        <f>ROUND(($B93*CT93),2)</f>
        <v>0</v>
      </c>
      <c r="CV93" s="75"/>
      <c r="CW93" s="54">
        <f>ROUND(($B93*CV93),2)</f>
        <v>0</v>
      </c>
      <c r="CX93" s="17">
        <v>1.2</v>
      </c>
      <c r="CY93" s="54">
        <f>ROUND(($B93*CX93),2)</f>
        <v>0</v>
      </c>
      <c r="CZ93" s="17">
        <f>0.4</f>
        <v>0.4</v>
      </c>
      <c r="DA93" s="54">
        <f>ROUND(($B93*CZ93),2)</f>
        <v>0</v>
      </c>
      <c r="DB93" s="17"/>
      <c r="DC93" s="54">
        <f>ROUND(($B93*DB93),2)</f>
        <v>0</v>
      </c>
      <c r="DD93" s="66"/>
    </row>
    <row r="94" spans="1:108" s="61" customFormat="1" ht="63" hidden="1" customHeight="1">
      <c r="A94" s="59" t="s">
        <v>2</v>
      </c>
      <c r="B94" s="92"/>
      <c r="C94" s="58"/>
      <c r="D94" s="94">
        <f>SUM(D95:D99)</f>
        <v>0</v>
      </c>
      <c r="E94" s="95">
        <f>SUM(E95:E99)</f>
        <v>0</v>
      </c>
      <c r="F94" s="121"/>
      <c r="G94" s="122"/>
      <c r="H94" s="97"/>
      <c r="I94" s="98"/>
      <c r="J94" s="97"/>
      <c r="K94" s="98"/>
      <c r="L94" s="97"/>
      <c r="M94" s="98"/>
      <c r="N94" s="97"/>
      <c r="O94" s="98"/>
      <c r="P94" s="97"/>
      <c r="Q94" s="98"/>
      <c r="R94" s="97"/>
      <c r="S94" s="98"/>
      <c r="T94" s="97"/>
      <c r="U94" s="98"/>
      <c r="V94" s="97"/>
      <c r="W94" s="98"/>
      <c r="X94" s="97"/>
      <c r="Y94" s="98"/>
      <c r="Z94" s="99"/>
      <c r="AA94" s="96"/>
      <c r="AB94" s="97"/>
      <c r="AC94" s="98"/>
      <c r="AD94" s="97"/>
      <c r="AE94" s="98"/>
      <c r="AF94" s="97"/>
      <c r="AG94" s="98"/>
      <c r="AH94" s="108"/>
      <c r="AI94" s="98"/>
      <c r="AJ94" s="97"/>
      <c r="AK94" s="98"/>
      <c r="AL94" s="97"/>
      <c r="AM94" s="98"/>
      <c r="AN94" s="97"/>
      <c r="AO94" s="98"/>
      <c r="AP94" s="97"/>
      <c r="AQ94" s="98"/>
      <c r="AR94" s="97"/>
      <c r="AS94" s="98"/>
      <c r="AT94" s="99"/>
      <c r="AU94" s="96"/>
      <c r="AV94" s="99"/>
      <c r="AW94" s="101"/>
      <c r="AX94" s="99"/>
      <c r="AY94" s="101"/>
      <c r="AZ94" s="97"/>
      <c r="BA94" s="103"/>
      <c r="BB94" s="97"/>
      <c r="BC94" s="98"/>
      <c r="BD94" s="99"/>
      <c r="BE94" s="96"/>
      <c r="BF94" s="97"/>
      <c r="BG94" s="98"/>
      <c r="BH94" s="97"/>
      <c r="BI94" s="98"/>
      <c r="BJ94" s="97"/>
      <c r="BK94" s="98"/>
      <c r="BL94" s="97"/>
      <c r="BM94" s="98"/>
      <c r="BN94" s="97"/>
      <c r="BO94" s="98"/>
      <c r="BP94" s="97"/>
      <c r="BQ94" s="96"/>
      <c r="BR94" s="97"/>
      <c r="BS94" s="103"/>
      <c r="BT94" s="99"/>
      <c r="BU94" s="103"/>
      <c r="BV94" s="99"/>
      <c r="BW94" s="103"/>
      <c r="BX94" s="99"/>
      <c r="BY94" s="101"/>
      <c r="BZ94" s="99"/>
      <c r="CA94" s="103"/>
      <c r="CB94" s="99"/>
      <c r="CC94" s="103"/>
      <c r="CD94" s="99"/>
      <c r="CE94" s="101"/>
      <c r="CF94" s="99"/>
      <c r="CG94" s="101"/>
      <c r="CH94" s="99"/>
      <c r="CI94" s="101"/>
      <c r="CJ94" s="99"/>
      <c r="CK94" s="101"/>
      <c r="CL94" s="99"/>
      <c r="CM94" s="98"/>
      <c r="CN94" s="99"/>
      <c r="CO94" s="98"/>
      <c r="CP94" s="99"/>
      <c r="CQ94" s="96"/>
      <c r="CR94" s="99"/>
      <c r="CS94" s="96"/>
      <c r="CT94" s="107"/>
      <c r="CU94" s="96"/>
      <c r="CV94" s="107"/>
      <c r="CW94" s="96"/>
      <c r="CX94" s="99"/>
      <c r="CY94" s="96"/>
      <c r="CZ94" s="99"/>
      <c r="DA94" s="96"/>
      <c r="DB94" s="99"/>
      <c r="DC94" s="96"/>
      <c r="DD94" s="66"/>
    </row>
    <row r="95" spans="1:108" s="61" customFormat="1" ht="17.25" hidden="1" customHeight="1">
      <c r="A95" s="49" t="s">
        <v>71</v>
      </c>
      <c r="B95" s="68"/>
      <c r="C95" s="14" t="s">
        <v>51</v>
      </c>
      <c r="D95" s="53">
        <f t="shared" ref="D95:E99" si="56">H95+J95+L95+N95+P95+R95+T95+V95+X95+Z95+AB95+AD95+AF95+AH95+AJ95+AL95+AN95+AP95+AR95+AT95+AV95+AX95+AZ95+BB95+BD95+BF95+BH95+BJ95+BL95+BN95+BP95+BR95+BT95+BV95+BX95+BZ95+CB95+CD95++CF95+CH95+CJ95+CL95+CN95+CP95+CR95+CT95+CV95+CX95+CZ95+DB95</f>
        <v>0</v>
      </c>
      <c r="E95" s="54">
        <f t="shared" si="56"/>
        <v>0</v>
      </c>
      <c r="F95" s="120">
        <f>ROUND((G95*D95),2)</f>
        <v>0</v>
      </c>
      <c r="G95" s="121"/>
      <c r="H95" s="15"/>
      <c r="I95" s="55">
        <f>ROUND(($B95*H95),2)</f>
        <v>0</v>
      </c>
      <c r="J95" s="15"/>
      <c r="K95" s="55">
        <f>ROUND(($B95*J95),2)</f>
        <v>0</v>
      </c>
      <c r="L95" s="15"/>
      <c r="M95" s="55">
        <f>ROUND(($B95*L95),2)</f>
        <v>0</v>
      </c>
      <c r="N95" s="15"/>
      <c r="O95" s="55">
        <f>ROUND(($B95*N95),2)</f>
        <v>0</v>
      </c>
      <c r="P95" s="15"/>
      <c r="Q95" s="55">
        <f>ROUND(($B95*P95),2)</f>
        <v>0</v>
      </c>
      <c r="R95" s="15"/>
      <c r="S95" s="55">
        <f>ROUND(($B95*R95),2)</f>
        <v>0</v>
      </c>
      <c r="T95" s="15"/>
      <c r="U95" s="55">
        <f>ROUND(($B95*T95),2)</f>
        <v>0</v>
      </c>
      <c r="V95" s="15"/>
      <c r="W95" s="55">
        <f>ROUND(($B95*V95),2)</f>
        <v>0</v>
      </c>
      <c r="X95" s="15"/>
      <c r="Y95" s="55">
        <f>ROUND(($B95*X95),2)</f>
        <v>0</v>
      </c>
      <c r="Z95" s="17"/>
      <c r="AA95" s="54">
        <f>ROUND(($B95*Z95),2)</f>
        <v>0</v>
      </c>
      <c r="AB95" s="17"/>
      <c r="AC95" s="55">
        <f>ROUND(($B95*AB95),2)</f>
        <v>0</v>
      </c>
      <c r="AD95" s="15"/>
      <c r="AE95" s="55">
        <f>ROUND(($B95*AD95),2)</f>
        <v>0</v>
      </c>
      <c r="AF95" s="17"/>
      <c r="AG95" s="55">
        <f>ROUND(($B95*AF95),2)</f>
        <v>0</v>
      </c>
      <c r="AH95" s="77"/>
      <c r="AI95" s="55">
        <f>ROUND(($B95*AH95),2)</f>
        <v>0</v>
      </c>
      <c r="AJ95" s="17"/>
      <c r="AK95" s="55">
        <f>ROUND(($B95*AJ95),2)</f>
        <v>0</v>
      </c>
      <c r="AL95" s="17"/>
      <c r="AM95" s="55">
        <f>ROUND(($B95*AL95),2)</f>
        <v>0</v>
      </c>
      <c r="AN95" s="17"/>
      <c r="AO95" s="55">
        <f>ROUND(($B95*AN95),2)</f>
        <v>0</v>
      </c>
      <c r="AP95" s="17"/>
      <c r="AQ95" s="55">
        <f>ROUND(($B95*AP95),2)</f>
        <v>0</v>
      </c>
      <c r="AR95" s="17"/>
      <c r="AS95" s="55">
        <f>ROUND(($B95*AR95),2)</f>
        <v>0</v>
      </c>
      <c r="AT95" s="17"/>
      <c r="AU95" s="54">
        <f>ROUND(($B95*AT95),2)</f>
        <v>0</v>
      </c>
      <c r="AV95" s="15"/>
      <c r="AW95" s="56">
        <f>ROUND(($B95*AV95),2)</f>
        <v>0</v>
      </c>
      <c r="AX95" s="15"/>
      <c r="AY95" s="56">
        <f>ROUND(($B95*AX95),2)</f>
        <v>0</v>
      </c>
      <c r="AZ95" s="15"/>
      <c r="BA95" s="69">
        <f>ROUND(($B95*AZ95),2)</f>
        <v>0</v>
      </c>
      <c r="BB95" s="15"/>
      <c r="BC95" s="55">
        <f>ROUND(($B95*BB95),2)</f>
        <v>0</v>
      </c>
      <c r="BD95" s="17"/>
      <c r="BE95" s="54">
        <f>ROUND(($B95*BD95),2)</f>
        <v>0</v>
      </c>
      <c r="BF95" s="17"/>
      <c r="BG95" s="55">
        <f>ROUND(($B95*BF95),2)</f>
        <v>0</v>
      </c>
      <c r="BH95" s="15"/>
      <c r="BI95" s="55">
        <f>ROUND(($B95*BH95),2)</f>
        <v>0</v>
      </c>
      <c r="BJ95" s="17"/>
      <c r="BK95" s="55">
        <f>ROUND(($B95*BJ95),2)</f>
        <v>0</v>
      </c>
      <c r="BL95" s="17"/>
      <c r="BM95" s="55">
        <f>ROUND(($B95*BL95),2)</f>
        <v>0</v>
      </c>
      <c r="BN95" s="17"/>
      <c r="BO95" s="55">
        <f>ROUND(($B95*BN95),2)</f>
        <v>0</v>
      </c>
      <c r="BP95" s="15"/>
      <c r="BQ95" s="54">
        <f>ROUND(($B95*BP95),2)</f>
        <v>0</v>
      </c>
      <c r="BR95" s="15"/>
      <c r="BS95" s="69">
        <f>ROUND(($B95*BR95),2)</f>
        <v>0</v>
      </c>
      <c r="BT95" s="17"/>
      <c r="BU95" s="69">
        <f>ROUND(($B95*BT95),2)</f>
        <v>0</v>
      </c>
      <c r="BV95" s="17"/>
      <c r="BW95" s="69">
        <f>ROUND(($B95*BV95),2)</f>
        <v>0</v>
      </c>
      <c r="BX95" s="15"/>
      <c r="BY95" s="56">
        <f>ROUND(($B95*BX95),2)</f>
        <v>0</v>
      </c>
      <c r="BZ95" s="17"/>
      <c r="CA95" s="69">
        <f>ROUND(($B95*BZ95),2)</f>
        <v>0</v>
      </c>
      <c r="CB95" s="17"/>
      <c r="CC95" s="69">
        <f>ROUND(($B95*CB95),2)</f>
        <v>0</v>
      </c>
      <c r="CD95" s="15"/>
      <c r="CE95" s="56">
        <f>ROUND(($B95*CD95),2)</f>
        <v>0</v>
      </c>
      <c r="CF95" s="15"/>
      <c r="CG95" s="56">
        <f>ROUND(($B95*CF95),2)</f>
        <v>0</v>
      </c>
      <c r="CH95" s="15"/>
      <c r="CI95" s="56">
        <f>ROUND(($B95*CH95),2)</f>
        <v>0</v>
      </c>
      <c r="CJ95" s="15"/>
      <c r="CK95" s="56">
        <f>ROUND(($B95*CJ95),2)</f>
        <v>0</v>
      </c>
      <c r="CL95" s="15"/>
      <c r="CM95" s="55">
        <f>ROUND(($B95*CL95),2)</f>
        <v>0</v>
      </c>
      <c r="CN95" s="15"/>
      <c r="CO95" s="55">
        <f>ROUND(($B95*CN95),2)</f>
        <v>0</v>
      </c>
      <c r="CP95" s="17"/>
      <c r="CQ95" s="54">
        <f>ROUND(($B95*CP95),2)</f>
        <v>0</v>
      </c>
      <c r="CR95" s="17"/>
      <c r="CS95" s="54">
        <f>ROUND(($B95*CR95),2)</f>
        <v>0</v>
      </c>
      <c r="CT95" s="15"/>
      <c r="CU95" s="54">
        <f>ROUND(($B95*CT95),2)</f>
        <v>0</v>
      </c>
      <c r="CV95" s="75"/>
      <c r="CW95" s="54">
        <f>ROUND(($B95*CV95),2)</f>
        <v>0</v>
      </c>
      <c r="CX95" s="17"/>
      <c r="CY95" s="54">
        <f>ROUND(($B95*CX95),2)</f>
        <v>0</v>
      </c>
      <c r="CZ95" s="17"/>
      <c r="DA95" s="54">
        <f>ROUND(($B95*CZ95),2)</f>
        <v>0</v>
      </c>
      <c r="DB95" s="17"/>
      <c r="DC95" s="54">
        <f>ROUND(($B95*DB95),2)</f>
        <v>0</v>
      </c>
      <c r="DD95" s="66"/>
    </row>
    <row r="96" spans="1:108" s="61" customFormat="1" ht="17.25" hidden="1" customHeight="1">
      <c r="A96" s="125" t="s">
        <v>148</v>
      </c>
      <c r="B96" s="68"/>
      <c r="C96" s="14" t="s">
        <v>51</v>
      </c>
      <c r="D96" s="53">
        <f t="shared" si="56"/>
        <v>0</v>
      </c>
      <c r="E96" s="54">
        <f t="shared" si="56"/>
        <v>0</v>
      </c>
      <c r="F96" s="120">
        <f>ROUND((G96*D96),2)</f>
        <v>0</v>
      </c>
      <c r="G96" s="121"/>
      <c r="H96" s="15"/>
      <c r="I96" s="55">
        <f>ROUND(($B96*H96),2)</f>
        <v>0</v>
      </c>
      <c r="J96" s="15"/>
      <c r="K96" s="55">
        <f>ROUND(($B96*J96),2)</f>
        <v>0</v>
      </c>
      <c r="L96" s="15"/>
      <c r="M96" s="55">
        <f>ROUND(($B96*L96),2)</f>
        <v>0</v>
      </c>
      <c r="N96" s="15"/>
      <c r="O96" s="55">
        <f>ROUND(($B96*N96),2)</f>
        <v>0</v>
      </c>
      <c r="P96" s="15"/>
      <c r="Q96" s="55">
        <f>ROUND(($B96*P96),2)</f>
        <v>0</v>
      </c>
      <c r="R96" s="15"/>
      <c r="S96" s="55">
        <f>ROUND(($B96*R96),2)</f>
        <v>0</v>
      </c>
      <c r="T96" s="15"/>
      <c r="U96" s="55">
        <f>ROUND(($B96*T96),2)</f>
        <v>0</v>
      </c>
      <c r="V96" s="15"/>
      <c r="W96" s="55">
        <f>ROUND(($B96*V96),2)</f>
        <v>0</v>
      </c>
      <c r="X96" s="15"/>
      <c r="Y96" s="55">
        <f>ROUND(($B96*X96),2)</f>
        <v>0</v>
      </c>
      <c r="Z96" s="17"/>
      <c r="AA96" s="54">
        <f>ROUND(($B96*Z96),2)</f>
        <v>0</v>
      </c>
      <c r="AB96" s="17"/>
      <c r="AC96" s="55">
        <f>ROUND(($B96*AB96),2)</f>
        <v>0</v>
      </c>
      <c r="AD96" s="15"/>
      <c r="AE96" s="55">
        <f>ROUND(($B96*AD96),2)</f>
        <v>0</v>
      </c>
      <c r="AF96" s="17"/>
      <c r="AG96" s="55">
        <f>ROUND(($B96*AF96),2)</f>
        <v>0</v>
      </c>
      <c r="AH96" s="77"/>
      <c r="AI96" s="55">
        <f>ROUND(($B96*AH96),2)</f>
        <v>0</v>
      </c>
      <c r="AJ96" s="17"/>
      <c r="AK96" s="55">
        <f>ROUND(($B96*AJ96),2)</f>
        <v>0</v>
      </c>
      <c r="AL96" s="17"/>
      <c r="AM96" s="55">
        <f>ROUND(($B96*AL96),2)</f>
        <v>0</v>
      </c>
      <c r="AN96" s="17"/>
      <c r="AO96" s="55">
        <f>ROUND(($B96*AN96),2)</f>
        <v>0</v>
      </c>
      <c r="AP96" s="17"/>
      <c r="AQ96" s="55">
        <f>ROUND(($B96*AP96),2)</f>
        <v>0</v>
      </c>
      <c r="AR96" s="17"/>
      <c r="AS96" s="55">
        <f>ROUND(($B96*AR96),2)</f>
        <v>0</v>
      </c>
      <c r="AT96" s="17"/>
      <c r="AU96" s="54">
        <f>ROUND(($B96*AT96),2)</f>
        <v>0</v>
      </c>
      <c r="AV96" s="15"/>
      <c r="AW96" s="56">
        <f>ROUND(($B96*AV96),2)</f>
        <v>0</v>
      </c>
      <c r="AX96" s="15"/>
      <c r="AY96" s="56">
        <f>ROUND(($B96*AX96),2)</f>
        <v>0</v>
      </c>
      <c r="AZ96" s="15"/>
      <c r="BA96" s="69">
        <f>ROUND(($B96*AZ96),2)</f>
        <v>0</v>
      </c>
      <c r="BB96" s="15"/>
      <c r="BC96" s="55">
        <f>ROUND(($B96*BB96),2)</f>
        <v>0</v>
      </c>
      <c r="BD96" s="17"/>
      <c r="BE96" s="54">
        <f>ROUND(($B96*BD96),2)</f>
        <v>0</v>
      </c>
      <c r="BF96" s="17"/>
      <c r="BG96" s="55">
        <f>ROUND(($B96*BF96),2)</f>
        <v>0</v>
      </c>
      <c r="BH96" s="15"/>
      <c r="BI96" s="55">
        <f>ROUND(($B96*BH96),2)</f>
        <v>0</v>
      </c>
      <c r="BJ96" s="17"/>
      <c r="BK96" s="55">
        <f>ROUND(($B96*BJ96),2)</f>
        <v>0</v>
      </c>
      <c r="BL96" s="17"/>
      <c r="BM96" s="55">
        <f>ROUND(($B96*BL96),2)</f>
        <v>0</v>
      </c>
      <c r="BN96" s="17"/>
      <c r="BO96" s="55">
        <f>ROUND(($B96*BN96),2)</f>
        <v>0</v>
      </c>
      <c r="BP96" s="15"/>
      <c r="BQ96" s="54">
        <f>ROUND(($B96*BP96),2)</f>
        <v>0</v>
      </c>
      <c r="BR96" s="15"/>
      <c r="BS96" s="69">
        <f>ROUND(($B96*BR96),2)</f>
        <v>0</v>
      </c>
      <c r="BT96" s="17"/>
      <c r="BU96" s="69">
        <f>ROUND(($B96*BT96),2)</f>
        <v>0</v>
      </c>
      <c r="BV96" s="17"/>
      <c r="BW96" s="69">
        <f>ROUND(($B96*BV96),2)</f>
        <v>0</v>
      </c>
      <c r="BX96" s="15"/>
      <c r="BY96" s="56">
        <f>ROUND(($B96*BX96),2)</f>
        <v>0</v>
      </c>
      <c r="BZ96" s="17"/>
      <c r="CA96" s="69">
        <f>ROUND(($B96*BZ96),2)</f>
        <v>0</v>
      </c>
      <c r="CB96" s="17"/>
      <c r="CC96" s="69">
        <f>ROUND(($B96*CB96),2)</f>
        <v>0</v>
      </c>
      <c r="CD96" s="15"/>
      <c r="CE96" s="56">
        <f>ROUND(($B96*CD96),2)</f>
        <v>0</v>
      </c>
      <c r="CF96" s="15"/>
      <c r="CG96" s="56">
        <f>ROUND(($B96*CF96),2)</f>
        <v>0</v>
      </c>
      <c r="CH96" s="15"/>
      <c r="CI96" s="56">
        <f>ROUND(($B96*CH96),2)</f>
        <v>0</v>
      </c>
      <c r="CJ96" s="15"/>
      <c r="CK96" s="56">
        <f>ROUND(($B96*CJ96),2)</f>
        <v>0</v>
      </c>
      <c r="CL96" s="15"/>
      <c r="CM96" s="55">
        <f>ROUND(($B96*CL96),2)</f>
        <v>0</v>
      </c>
      <c r="CN96" s="15"/>
      <c r="CO96" s="55">
        <f>ROUND(($B96*CN96),2)</f>
        <v>0</v>
      </c>
      <c r="CP96" s="17"/>
      <c r="CQ96" s="54">
        <f>ROUND(($B96*CP96),2)</f>
        <v>0</v>
      </c>
      <c r="CR96" s="17"/>
      <c r="CS96" s="54">
        <f>ROUND(($B96*CR96),2)</f>
        <v>0</v>
      </c>
      <c r="CT96" s="15"/>
      <c r="CU96" s="54">
        <f>ROUND(($B96*CT96),2)</f>
        <v>0</v>
      </c>
      <c r="CV96" s="75"/>
      <c r="CW96" s="54">
        <f>ROUND(($B96*CV96),2)</f>
        <v>0</v>
      </c>
      <c r="CX96" s="17"/>
      <c r="CY96" s="54">
        <f>ROUND(($B96*CX96),2)</f>
        <v>0</v>
      </c>
      <c r="CZ96" s="17"/>
      <c r="DA96" s="54">
        <f>ROUND(($B96*CZ96),2)</f>
        <v>0</v>
      </c>
      <c r="DB96" s="17"/>
      <c r="DC96" s="54">
        <f>ROUND(($B96*DB96),2)</f>
        <v>0</v>
      </c>
      <c r="DD96" s="66"/>
    </row>
    <row r="97" spans="1:108" s="61" customFormat="1" ht="17.25" hidden="1" customHeight="1">
      <c r="A97" s="78" t="s">
        <v>127</v>
      </c>
      <c r="B97" s="68"/>
      <c r="C97" s="14" t="s">
        <v>51</v>
      </c>
      <c r="D97" s="53">
        <f t="shared" si="56"/>
        <v>0</v>
      </c>
      <c r="E97" s="54">
        <f t="shared" si="56"/>
        <v>0</v>
      </c>
      <c r="F97" s="120">
        <f>ROUND((G97*D97),2)</f>
        <v>0</v>
      </c>
      <c r="G97" s="121"/>
      <c r="H97" s="15"/>
      <c r="I97" s="55">
        <f>ROUND(($B97*H97),2)</f>
        <v>0</v>
      </c>
      <c r="J97" s="15"/>
      <c r="K97" s="55">
        <f>ROUND(($B97*J97),2)</f>
        <v>0</v>
      </c>
      <c r="L97" s="15"/>
      <c r="M97" s="55">
        <f>ROUND(($B97*L97),2)</f>
        <v>0</v>
      </c>
      <c r="N97" s="15"/>
      <c r="O97" s="55">
        <f>ROUND(($B97*N97),2)</f>
        <v>0</v>
      </c>
      <c r="P97" s="15"/>
      <c r="Q97" s="55">
        <f>ROUND(($B97*P97),2)</f>
        <v>0</v>
      </c>
      <c r="R97" s="15"/>
      <c r="S97" s="55">
        <f>ROUND(($B97*R97),2)</f>
        <v>0</v>
      </c>
      <c r="T97" s="15"/>
      <c r="U97" s="55">
        <f>ROUND(($B97*T97),2)</f>
        <v>0</v>
      </c>
      <c r="V97" s="15"/>
      <c r="W97" s="55">
        <f>ROUND(($B97*V97),2)</f>
        <v>0</v>
      </c>
      <c r="X97" s="15"/>
      <c r="Y97" s="55">
        <f>ROUND(($B97*X97),2)</f>
        <v>0</v>
      </c>
      <c r="Z97" s="17"/>
      <c r="AA97" s="54">
        <f>ROUND(($B97*Z97),2)</f>
        <v>0</v>
      </c>
      <c r="AB97" s="17"/>
      <c r="AC97" s="55">
        <f>ROUND(($B97*AB97),2)</f>
        <v>0</v>
      </c>
      <c r="AD97" s="15"/>
      <c r="AE97" s="55">
        <f>ROUND(($B97*AD97),2)</f>
        <v>0</v>
      </c>
      <c r="AF97" s="17"/>
      <c r="AG97" s="55">
        <f>ROUND(($B97*AF97),2)</f>
        <v>0</v>
      </c>
      <c r="AH97" s="77"/>
      <c r="AI97" s="55">
        <f>ROUND(($B97*AH97),2)</f>
        <v>0</v>
      </c>
      <c r="AJ97" s="17"/>
      <c r="AK97" s="55">
        <f>ROUND(($B97*AJ97),2)</f>
        <v>0</v>
      </c>
      <c r="AL97" s="17"/>
      <c r="AM97" s="55">
        <f>ROUND(($B97*AL97),2)</f>
        <v>0</v>
      </c>
      <c r="AN97" s="17"/>
      <c r="AO97" s="55">
        <f>ROUND(($B97*AN97),2)</f>
        <v>0</v>
      </c>
      <c r="AP97" s="17"/>
      <c r="AQ97" s="55">
        <f>ROUND(($B97*AP97),2)</f>
        <v>0</v>
      </c>
      <c r="AR97" s="17"/>
      <c r="AS97" s="55">
        <f>ROUND(($B97*AR97),2)</f>
        <v>0</v>
      </c>
      <c r="AT97" s="17"/>
      <c r="AU97" s="54">
        <f>ROUND(($B97*AT97),2)</f>
        <v>0</v>
      </c>
      <c r="AV97" s="15"/>
      <c r="AW97" s="56">
        <f>ROUND(($B97*AV97),2)</f>
        <v>0</v>
      </c>
      <c r="AX97" s="15"/>
      <c r="AY97" s="56">
        <f>ROUND(($B97*AX97),2)</f>
        <v>0</v>
      </c>
      <c r="AZ97" s="15"/>
      <c r="BA97" s="69">
        <f>ROUND(($B97*AZ97),2)</f>
        <v>0</v>
      </c>
      <c r="BB97" s="15"/>
      <c r="BC97" s="55">
        <f>ROUND(($B97*BB97),2)</f>
        <v>0</v>
      </c>
      <c r="BD97" s="17"/>
      <c r="BE97" s="54">
        <f>ROUND(($B97*BD97),2)</f>
        <v>0</v>
      </c>
      <c r="BF97" s="17"/>
      <c r="BG97" s="55">
        <f>ROUND(($B97*BF97),2)</f>
        <v>0</v>
      </c>
      <c r="BH97" s="15"/>
      <c r="BI97" s="55">
        <f>ROUND(($B97*BH97),2)</f>
        <v>0</v>
      </c>
      <c r="BJ97" s="17"/>
      <c r="BK97" s="55">
        <f>ROUND(($B97*BJ97),2)</f>
        <v>0</v>
      </c>
      <c r="BL97" s="17"/>
      <c r="BM97" s="55">
        <f>ROUND(($B97*BL97),2)</f>
        <v>0</v>
      </c>
      <c r="BN97" s="17"/>
      <c r="BO97" s="55">
        <f>ROUND(($B97*BN97),2)</f>
        <v>0</v>
      </c>
      <c r="BP97" s="15"/>
      <c r="BQ97" s="54">
        <f>ROUND(($B97*BP97),2)</f>
        <v>0</v>
      </c>
      <c r="BR97" s="15"/>
      <c r="BS97" s="69">
        <f>ROUND(($B97*BR97),2)</f>
        <v>0</v>
      </c>
      <c r="BT97" s="17"/>
      <c r="BU97" s="69">
        <f>ROUND(($B97*BT97),2)</f>
        <v>0</v>
      </c>
      <c r="BV97" s="17"/>
      <c r="BW97" s="69">
        <f>ROUND(($B97*BV97),2)</f>
        <v>0</v>
      </c>
      <c r="BX97" s="15"/>
      <c r="BY97" s="56">
        <f>ROUND(($B97*BX97),2)</f>
        <v>0</v>
      </c>
      <c r="BZ97" s="17"/>
      <c r="CA97" s="69">
        <f>ROUND(($B97*BZ97),2)</f>
        <v>0</v>
      </c>
      <c r="CB97" s="17"/>
      <c r="CC97" s="69">
        <f>ROUND(($B97*CB97),2)</f>
        <v>0</v>
      </c>
      <c r="CD97" s="15"/>
      <c r="CE97" s="56">
        <f>ROUND(($B97*CD97),2)</f>
        <v>0</v>
      </c>
      <c r="CF97" s="15"/>
      <c r="CG97" s="56">
        <f>ROUND(($B97*CF97),2)</f>
        <v>0</v>
      </c>
      <c r="CH97" s="15"/>
      <c r="CI97" s="56">
        <f>ROUND(($B97*CH97),2)</f>
        <v>0</v>
      </c>
      <c r="CJ97" s="15"/>
      <c r="CK97" s="56">
        <f>ROUND(($B97*CJ97),2)</f>
        <v>0</v>
      </c>
      <c r="CL97" s="15"/>
      <c r="CM97" s="55">
        <f>ROUND(($B97*CL97),2)</f>
        <v>0</v>
      </c>
      <c r="CN97" s="15"/>
      <c r="CO97" s="55">
        <f>ROUND(($B97*CN97),2)</f>
        <v>0</v>
      </c>
      <c r="CP97" s="17"/>
      <c r="CQ97" s="54">
        <f>ROUND(($B97*CP97),2)</f>
        <v>0</v>
      </c>
      <c r="CR97" s="17"/>
      <c r="CS97" s="54">
        <f>ROUND(($B97*CR97),2)</f>
        <v>0</v>
      </c>
      <c r="CT97" s="15"/>
      <c r="CU97" s="54">
        <f>ROUND(($B97*CT97),2)</f>
        <v>0</v>
      </c>
      <c r="CV97" s="75"/>
      <c r="CW97" s="54">
        <f>ROUND(($B97*CV97),2)</f>
        <v>0</v>
      </c>
      <c r="CX97" s="17"/>
      <c r="CY97" s="54">
        <f>ROUND(($B97*CX97),2)</f>
        <v>0</v>
      </c>
      <c r="CZ97" s="17"/>
      <c r="DA97" s="54">
        <f>ROUND(($B97*CZ97),2)</f>
        <v>0</v>
      </c>
      <c r="DB97" s="17"/>
      <c r="DC97" s="54">
        <f>ROUND(($B97*DB97),2)</f>
        <v>0</v>
      </c>
      <c r="DD97" s="66"/>
    </row>
    <row r="98" spans="1:108" s="61" customFormat="1" ht="17.25" hidden="1" customHeight="1">
      <c r="A98" s="78" t="s">
        <v>128</v>
      </c>
      <c r="B98" s="68"/>
      <c r="C98" s="14" t="s">
        <v>51</v>
      </c>
      <c r="D98" s="53">
        <f t="shared" si="56"/>
        <v>0</v>
      </c>
      <c r="E98" s="54">
        <f t="shared" si="56"/>
        <v>0</v>
      </c>
      <c r="F98" s="120">
        <f>ROUND((G98*D98),2)</f>
        <v>0</v>
      </c>
      <c r="G98" s="121"/>
      <c r="H98" s="15"/>
      <c r="I98" s="55">
        <f>ROUND(($B98*H98),2)</f>
        <v>0</v>
      </c>
      <c r="J98" s="15"/>
      <c r="K98" s="55">
        <f>ROUND(($B98*J98),2)</f>
        <v>0</v>
      </c>
      <c r="L98" s="15"/>
      <c r="M98" s="55">
        <f>ROUND(($B98*L98),2)</f>
        <v>0</v>
      </c>
      <c r="N98" s="15"/>
      <c r="O98" s="55">
        <f>ROUND(($B98*N98),2)</f>
        <v>0</v>
      </c>
      <c r="P98" s="15"/>
      <c r="Q98" s="55">
        <f>ROUND(($B98*P98),2)</f>
        <v>0</v>
      </c>
      <c r="R98" s="15"/>
      <c r="S98" s="55">
        <f>ROUND(($B98*R98),2)</f>
        <v>0</v>
      </c>
      <c r="T98" s="15"/>
      <c r="U98" s="55">
        <f>ROUND(($B98*T98),2)</f>
        <v>0</v>
      </c>
      <c r="V98" s="15"/>
      <c r="W98" s="55">
        <f>ROUND(($B98*V98),2)</f>
        <v>0</v>
      </c>
      <c r="X98" s="15"/>
      <c r="Y98" s="55">
        <f>ROUND(($B98*X98),2)</f>
        <v>0</v>
      </c>
      <c r="Z98" s="17"/>
      <c r="AA98" s="54">
        <f>ROUND(($B98*Z98),2)</f>
        <v>0</v>
      </c>
      <c r="AB98" s="17"/>
      <c r="AC98" s="55">
        <f>ROUND(($B98*AB98),2)</f>
        <v>0</v>
      </c>
      <c r="AD98" s="15"/>
      <c r="AE98" s="55">
        <f>ROUND(($B98*AD98),2)</f>
        <v>0</v>
      </c>
      <c r="AF98" s="17"/>
      <c r="AG98" s="55">
        <f>ROUND(($B98*AF98),2)</f>
        <v>0</v>
      </c>
      <c r="AH98" s="77"/>
      <c r="AI98" s="55">
        <f>ROUND(($B98*AH98),2)</f>
        <v>0</v>
      </c>
      <c r="AJ98" s="17"/>
      <c r="AK98" s="55">
        <f>ROUND(($B98*AJ98),2)</f>
        <v>0</v>
      </c>
      <c r="AL98" s="17"/>
      <c r="AM98" s="55">
        <f>ROUND(($B98*AL98),2)</f>
        <v>0</v>
      </c>
      <c r="AN98" s="17"/>
      <c r="AO98" s="55">
        <f>ROUND(($B98*AN98),2)</f>
        <v>0</v>
      </c>
      <c r="AP98" s="17"/>
      <c r="AQ98" s="55">
        <f>ROUND(($B98*AP98),2)</f>
        <v>0</v>
      </c>
      <c r="AR98" s="17"/>
      <c r="AS98" s="55">
        <f>ROUND(($B98*AR98),2)</f>
        <v>0</v>
      </c>
      <c r="AT98" s="17"/>
      <c r="AU98" s="54">
        <f>ROUND(($B98*AT98),2)</f>
        <v>0</v>
      </c>
      <c r="AV98" s="15"/>
      <c r="AW98" s="56">
        <f>ROUND(($B98*AV98),2)</f>
        <v>0</v>
      </c>
      <c r="AX98" s="15"/>
      <c r="AY98" s="56">
        <f>ROUND(($B98*AX98),2)</f>
        <v>0</v>
      </c>
      <c r="AZ98" s="15"/>
      <c r="BA98" s="69">
        <f>ROUND(($B98*AZ98),2)</f>
        <v>0</v>
      </c>
      <c r="BB98" s="15"/>
      <c r="BC98" s="55">
        <f>ROUND(($B98*BB98),2)</f>
        <v>0</v>
      </c>
      <c r="BD98" s="17"/>
      <c r="BE98" s="54">
        <f>ROUND(($B98*BD98),2)</f>
        <v>0</v>
      </c>
      <c r="BF98" s="17"/>
      <c r="BG98" s="55">
        <f>ROUND(($B98*BF98),2)</f>
        <v>0</v>
      </c>
      <c r="BH98" s="15"/>
      <c r="BI98" s="55">
        <f>ROUND(($B98*BH98),2)</f>
        <v>0</v>
      </c>
      <c r="BJ98" s="17"/>
      <c r="BK98" s="55">
        <f>ROUND(($B98*BJ98),2)</f>
        <v>0</v>
      </c>
      <c r="BL98" s="17"/>
      <c r="BM98" s="55">
        <f>ROUND(($B98*BL98),2)</f>
        <v>0</v>
      </c>
      <c r="BN98" s="17"/>
      <c r="BO98" s="55">
        <f>ROUND(($B98*BN98),2)</f>
        <v>0</v>
      </c>
      <c r="BP98" s="15"/>
      <c r="BQ98" s="54">
        <f>ROUND(($B98*BP98),2)</f>
        <v>0</v>
      </c>
      <c r="BR98" s="15"/>
      <c r="BS98" s="69">
        <f>ROUND(($B98*BR98),2)</f>
        <v>0</v>
      </c>
      <c r="BT98" s="17"/>
      <c r="BU98" s="69">
        <f>ROUND(($B98*BT98),2)</f>
        <v>0</v>
      </c>
      <c r="BV98" s="17"/>
      <c r="BW98" s="69">
        <f>ROUND(($B98*BV98),2)</f>
        <v>0</v>
      </c>
      <c r="BX98" s="15"/>
      <c r="BY98" s="56">
        <f>ROUND(($B98*BX98),2)</f>
        <v>0</v>
      </c>
      <c r="BZ98" s="17"/>
      <c r="CA98" s="69">
        <f>ROUND(($B98*BZ98),2)</f>
        <v>0</v>
      </c>
      <c r="CB98" s="17"/>
      <c r="CC98" s="69">
        <f>ROUND(($B98*CB98),2)</f>
        <v>0</v>
      </c>
      <c r="CD98" s="15"/>
      <c r="CE98" s="56">
        <f>ROUND(($B98*CD98),2)</f>
        <v>0</v>
      </c>
      <c r="CF98" s="15"/>
      <c r="CG98" s="56">
        <f>ROUND(($B98*CF98),2)</f>
        <v>0</v>
      </c>
      <c r="CH98" s="15"/>
      <c r="CI98" s="56">
        <f>ROUND(($B98*CH98),2)</f>
        <v>0</v>
      </c>
      <c r="CJ98" s="15"/>
      <c r="CK98" s="56">
        <f>ROUND(($B98*CJ98),2)</f>
        <v>0</v>
      </c>
      <c r="CL98" s="15"/>
      <c r="CM98" s="55">
        <f>ROUND(($B98*CL98),2)</f>
        <v>0</v>
      </c>
      <c r="CN98" s="15"/>
      <c r="CO98" s="55">
        <f>ROUND(($B98*CN98),2)</f>
        <v>0</v>
      </c>
      <c r="CP98" s="17"/>
      <c r="CQ98" s="54">
        <f>ROUND(($B98*CP98),2)</f>
        <v>0</v>
      </c>
      <c r="CR98" s="17"/>
      <c r="CS98" s="54">
        <f>ROUND(($B98*CR98),2)</f>
        <v>0</v>
      </c>
      <c r="CT98" s="15"/>
      <c r="CU98" s="54">
        <f>ROUND(($B98*CT98),2)</f>
        <v>0</v>
      </c>
      <c r="CV98" s="75"/>
      <c r="CW98" s="54">
        <f>ROUND(($B98*CV98),2)</f>
        <v>0</v>
      </c>
      <c r="CX98" s="17"/>
      <c r="CY98" s="54">
        <f>ROUND(($B98*CX98),2)</f>
        <v>0</v>
      </c>
      <c r="CZ98" s="17"/>
      <c r="DA98" s="54">
        <f>ROUND(($B98*CZ98),2)</f>
        <v>0</v>
      </c>
      <c r="DB98" s="15"/>
      <c r="DC98" s="54">
        <f>ROUND(($B98*DB98),2)</f>
        <v>0</v>
      </c>
      <c r="DD98" s="66"/>
    </row>
    <row r="99" spans="1:108" s="61" customFormat="1" ht="17.25" hidden="1" customHeight="1">
      <c r="A99" s="78" t="s">
        <v>129</v>
      </c>
      <c r="B99" s="68"/>
      <c r="C99" s="14" t="s">
        <v>51</v>
      </c>
      <c r="D99" s="53">
        <f t="shared" si="56"/>
        <v>0</v>
      </c>
      <c r="E99" s="54">
        <f t="shared" si="56"/>
        <v>0</v>
      </c>
      <c r="F99" s="120">
        <f>ROUND((G99*D99),2)</f>
        <v>0</v>
      </c>
      <c r="G99" s="121"/>
      <c r="H99" s="15"/>
      <c r="I99" s="55">
        <f>ROUND(($B99*H99),2)</f>
        <v>0</v>
      </c>
      <c r="J99" s="15"/>
      <c r="K99" s="55">
        <f>ROUND(($B99*J99),2)</f>
        <v>0</v>
      </c>
      <c r="L99" s="15"/>
      <c r="M99" s="55">
        <f>ROUND(($B99*L99),2)</f>
        <v>0</v>
      </c>
      <c r="N99" s="15"/>
      <c r="O99" s="55">
        <f>ROUND(($B99*N99),2)</f>
        <v>0</v>
      </c>
      <c r="P99" s="15"/>
      <c r="Q99" s="55">
        <f>ROUND(($B99*P99),2)</f>
        <v>0</v>
      </c>
      <c r="R99" s="15"/>
      <c r="S99" s="55">
        <f>ROUND(($B99*R99),2)</f>
        <v>0</v>
      </c>
      <c r="T99" s="15"/>
      <c r="U99" s="55">
        <f>ROUND(($B99*T99),2)</f>
        <v>0</v>
      </c>
      <c r="V99" s="15"/>
      <c r="W99" s="55">
        <f>ROUND(($B99*V99),2)</f>
        <v>0</v>
      </c>
      <c r="X99" s="15"/>
      <c r="Y99" s="55">
        <f>ROUND(($B99*X99),2)</f>
        <v>0</v>
      </c>
      <c r="Z99" s="17"/>
      <c r="AA99" s="54">
        <f>ROUND(($B99*Z99),2)</f>
        <v>0</v>
      </c>
      <c r="AB99" s="17"/>
      <c r="AC99" s="55">
        <f>ROUND(($B99*AB99),2)</f>
        <v>0</v>
      </c>
      <c r="AD99" s="15"/>
      <c r="AE99" s="55">
        <f>ROUND(($B99*AD99),2)</f>
        <v>0</v>
      </c>
      <c r="AF99" s="17"/>
      <c r="AG99" s="55">
        <f>ROUND(($B99*AF99),2)</f>
        <v>0</v>
      </c>
      <c r="AH99" s="77"/>
      <c r="AI99" s="55">
        <f>ROUND(($B99*AH99),2)</f>
        <v>0</v>
      </c>
      <c r="AJ99" s="17"/>
      <c r="AK99" s="55">
        <f>ROUND(($B99*AJ99),2)</f>
        <v>0</v>
      </c>
      <c r="AL99" s="17"/>
      <c r="AM99" s="55">
        <f>ROUND(($B99*AL99),2)</f>
        <v>0</v>
      </c>
      <c r="AN99" s="17"/>
      <c r="AO99" s="55">
        <f>ROUND(($B99*AN99),2)</f>
        <v>0</v>
      </c>
      <c r="AP99" s="17"/>
      <c r="AQ99" s="55">
        <f>ROUND(($B99*AP99),2)</f>
        <v>0</v>
      </c>
      <c r="AR99" s="17"/>
      <c r="AS99" s="55">
        <f>ROUND(($B99*AR99),2)</f>
        <v>0</v>
      </c>
      <c r="AT99" s="17"/>
      <c r="AU99" s="54">
        <f>ROUND(($B99*AT99),2)</f>
        <v>0</v>
      </c>
      <c r="AV99" s="15"/>
      <c r="AW99" s="56">
        <f>ROUND(($B99*AV99),2)</f>
        <v>0</v>
      </c>
      <c r="AX99" s="15"/>
      <c r="AY99" s="56">
        <f>ROUND(($B99*AX99),2)</f>
        <v>0</v>
      </c>
      <c r="AZ99" s="15"/>
      <c r="BA99" s="69">
        <f>ROUND(($B99*AZ99),2)</f>
        <v>0</v>
      </c>
      <c r="BB99" s="15"/>
      <c r="BC99" s="55">
        <f>ROUND(($B99*BB99),2)</f>
        <v>0</v>
      </c>
      <c r="BD99" s="17"/>
      <c r="BE99" s="54">
        <f>ROUND(($B99*BD99),2)</f>
        <v>0</v>
      </c>
      <c r="BF99" s="17"/>
      <c r="BG99" s="55">
        <f>ROUND(($B99*BF99),2)</f>
        <v>0</v>
      </c>
      <c r="BH99" s="15"/>
      <c r="BI99" s="55">
        <f>ROUND(($B99*BH99),2)</f>
        <v>0</v>
      </c>
      <c r="BJ99" s="17"/>
      <c r="BK99" s="55">
        <f>ROUND(($B99*BJ99),2)</f>
        <v>0</v>
      </c>
      <c r="BL99" s="17"/>
      <c r="BM99" s="55">
        <f>ROUND(($B99*BL99),2)</f>
        <v>0</v>
      </c>
      <c r="BN99" s="17"/>
      <c r="BO99" s="55">
        <f>ROUND(($B99*BN99),2)</f>
        <v>0</v>
      </c>
      <c r="BP99" s="15"/>
      <c r="BQ99" s="54">
        <f>ROUND(($B99*BP99),2)</f>
        <v>0</v>
      </c>
      <c r="BR99" s="15"/>
      <c r="BS99" s="69">
        <f>ROUND(($B99*BR99),2)</f>
        <v>0</v>
      </c>
      <c r="BT99" s="17"/>
      <c r="BU99" s="54">
        <f>ROUND(($B99*BT99),2)</f>
        <v>0</v>
      </c>
      <c r="BV99" s="17"/>
      <c r="BW99" s="69">
        <f>ROUND(($B99*BV99),2)</f>
        <v>0</v>
      </c>
      <c r="BX99" s="15"/>
      <c r="BY99" s="56">
        <f>ROUND(($B99*BX99),2)</f>
        <v>0</v>
      </c>
      <c r="BZ99" s="17"/>
      <c r="CA99" s="69">
        <f>ROUND(($B99*BZ99),2)</f>
        <v>0</v>
      </c>
      <c r="CB99" s="17"/>
      <c r="CC99" s="69">
        <f>ROUND(($B99*CB99),2)</f>
        <v>0</v>
      </c>
      <c r="CD99" s="15"/>
      <c r="CE99" s="56">
        <f>ROUND(($B99*CD99),2)</f>
        <v>0</v>
      </c>
      <c r="CF99" s="15"/>
      <c r="CG99" s="56">
        <f>ROUND(($B99*CF99),2)</f>
        <v>0</v>
      </c>
      <c r="CH99" s="15"/>
      <c r="CI99" s="56">
        <f>ROUND(($B99*CH99),2)</f>
        <v>0</v>
      </c>
      <c r="CJ99" s="15"/>
      <c r="CK99" s="56">
        <f>ROUND(($B99*CJ99),2)</f>
        <v>0</v>
      </c>
      <c r="CL99" s="15"/>
      <c r="CM99" s="55">
        <f>ROUND(($B99*CL99),2)</f>
        <v>0</v>
      </c>
      <c r="CN99" s="15"/>
      <c r="CO99" s="55">
        <f>ROUND(($B99*CN99),2)</f>
        <v>0</v>
      </c>
      <c r="CP99" s="17"/>
      <c r="CQ99" s="54">
        <f>ROUND(($B99*CP99),2)</f>
        <v>0</v>
      </c>
      <c r="CR99" s="17"/>
      <c r="CS99" s="54">
        <f>ROUND(($B99*CR99),2)</f>
        <v>0</v>
      </c>
      <c r="CT99" s="15"/>
      <c r="CU99" s="54">
        <f>ROUND(($B99*CT99),2)</f>
        <v>0</v>
      </c>
      <c r="CV99" s="75"/>
      <c r="CW99" s="54">
        <f>ROUND(($B99*CV99),2)</f>
        <v>0</v>
      </c>
      <c r="CX99" s="17"/>
      <c r="CY99" s="54">
        <f>ROUND(($B99*CX99),2)</f>
        <v>0</v>
      </c>
      <c r="CZ99" s="17"/>
      <c r="DA99" s="54">
        <f>ROUND(($B99*CZ99),2)</f>
        <v>0</v>
      </c>
      <c r="DB99" s="17"/>
      <c r="DC99" s="54">
        <f>ROUND(($B99*DB99),2)</f>
        <v>0</v>
      </c>
      <c r="DD99" s="66"/>
    </row>
    <row r="100" spans="1:108" s="67" customFormat="1">
      <c r="D100" s="62"/>
      <c r="E100" s="62">
        <f>E5+E7+E9+E11+E14+E16+E20+E24+E26+E28+E36+E38+E40+E42+E44+E47+E49+E52+E55+E57+E59+E65+E68+E70+E75+E77+E79+E83+E86+E88+E90+E92+E94</f>
        <v>0</v>
      </c>
      <c r="F100" s="62">
        <f>SUM(F6:F99)</f>
        <v>1308741.6299999999</v>
      </c>
      <c r="G100" s="62">
        <f>F100-E100</f>
        <v>1308741.6299999999</v>
      </c>
      <c r="H100" s="62"/>
      <c r="I100" s="62">
        <f>SUM(I6:I99)</f>
        <v>0</v>
      </c>
      <c r="J100" s="62"/>
      <c r="K100" s="62">
        <f>SUM(K6:K99)</f>
        <v>0</v>
      </c>
      <c r="L100" s="62"/>
      <c r="M100" s="62">
        <f>SUM(M6:M99)</f>
        <v>0</v>
      </c>
      <c r="N100" s="62"/>
      <c r="O100" s="62">
        <f>SUM(O6:O99)</f>
        <v>0</v>
      </c>
      <c r="P100" s="62"/>
      <c r="Q100" s="62">
        <f>SUM(Q6:Q99)</f>
        <v>0</v>
      </c>
      <c r="R100" s="62"/>
      <c r="S100" s="62">
        <f>SUM(S6:S99)</f>
        <v>0</v>
      </c>
      <c r="T100" s="62"/>
      <c r="U100" s="62">
        <f>SUM(U6:U99)</f>
        <v>0</v>
      </c>
      <c r="V100" s="62"/>
      <c r="W100" s="62">
        <f>SUM(W6:W99)</f>
        <v>0</v>
      </c>
      <c r="X100" s="62"/>
      <c r="Y100" s="62">
        <f>SUM(Y6:Y99)</f>
        <v>0</v>
      </c>
      <c r="Z100" s="62"/>
      <c r="AA100" s="62">
        <f>SUM(AA6:AA99)</f>
        <v>0</v>
      </c>
      <c r="AB100" s="62"/>
      <c r="AC100" s="62">
        <f>SUM(AC6:AC99)</f>
        <v>0</v>
      </c>
      <c r="AD100" s="62"/>
      <c r="AE100" s="62">
        <f>SUM(AE6:AE99)</f>
        <v>0</v>
      </c>
      <c r="AF100" s="62"/>
      <c r="AG100" s="62">
        <f>SUM(AG6:AG99)</f>
        <v>0</v>
      </c>
      <c r="AH100" s="62"/>
      <c r="AI100" s="62">
        <f>SUM(AI6:AI99)</f>
        <v>0</v>
      </c>
      <c r="AJ100" s="62"/>
      <c r="AK100" s="62">
        <f>SUM(AK6:AK99)</f>
        <v>0</v>
      </c>
      <c r="AL100" s="62"/>
      <c r="AM100" s="62">
        <f>SUM(AM6:AM99)</f>
        <v>0</v>
      </c>
      <c r="AN100" s="62"/>
      <c r="AO100" s="62">
        <f>SUM(AO6:AO99)</f>
        <v>0</v>
      </c>
      <c r="AP100" s="62"/>
      <c r="AQ100" s="62">
        <f>SUM(AQ6:AQ99)</f>
        <v>0</v>
      </c>
      <c r="AR100" s="62"/>
      <c r="AS100" s="62">
        <f>SUM(AS5:AS99)</f>
        <v>0</v>
      </c>
      <c r="AT100" s="62"/>
      <c r="AU100" s="62">
        <f>SUM(AU6:AU99)</f>
        <v>0</v>
      </c>
      <c r="AV100" s="62"/>
      <c r="AW100" s="62">
        <f>SUM(AW6:AW99)</f>
        <v>0</v>
      </c>
      <c r="AX100" s="62"/>
      <c r="AY100" s="62">
        <f>SUM(AY6:AY99)</f>
        <v>0</v>
      </c>
      <c r="AZ100" s="62"/>
      <c r="BA100" s="62">
        <f>SUM(BA6:BA99)</f>
        <v>0</v>
      </c>
      <c r="BB100" s="62"/>
      <c r="BC100" s="62">
        <f>SUM(BC6:BC99)</f>
        <v>0</v>
      </c>
      <c r="BD100" s="62"/>
      <c r="BE100" s="62">
        <f>SUM(BE6:BE99)</f>
        <v>0</v>
      </c>
      <c r="BF100" s="62"/>
      <c r="BG100" s="62">
        <f>SUM(BG6:BG99)</f>
        <v>0</v>
      </c>
      <c r="BH100" s="62"/>
      <c r="BI100" s="62">
        <f>SUM(BI6:BI99)</f>
        <v>0</v>
      </c>
      <c r="BJ100" s="62"/>
      <c r="BK100" s="62">
        <f>SUM(BK6:BK99)</f>
        <v>0</v>
      </c>
      <c r="BL100" s="62"/>
      <c r="BM100" s="62">
        <f>SUM(BM6:BM99)</f>
        <v>0</v>
      </c>
      <c r="BN100" s="62"/>
      <c r="BO100" s="62">
        <f>SUM(BO6:BO99)</f>
        <v>0</v>
      </c>
      <c r="BP100" s="62"/>
      <c r="BQ100" s="62">
        <f>SUM(BQ6:BQ99)</f>
        <v>0</v>
      </c>
      <c r="BR100" s="62"/>
      <c r="BS100" s="62">
        <f>SUM(BS6:BS99)</f>
        <v>0</v>
      </c>
      <c r="BT100" s="62"/>
      <c r="BU100" s="62">
        <f t="shared" ref="BU100:DC100" si="57">SUM(BU6:BU99)</f>
        <v>0</v>
      </c>
      <c r="BV100" s="62"/>
      <c r="BW100" s="62">
        <f t="shared" si="57"/>
        <v>0</v>
      </c>
      <c r="BX100" s="62"/>
      <c r="BY100" s="62">
        <f t="shared" si="57"/>
        <v>0</v>
      </c>
      <c r="BZ100" s="62"/>
      <c r="CA100" s="62">
        <f t="shared" si="57"/>
        <v>0</v>
      </c>
      <c r="CB100" s="62"/>
      <c r="CC100" s="62">
        <f t="shared" si="57"/>
        <v>0</v>
      </c>
      <c r="CD100" s="126"/>
      <c r="CE100" s="62">
        <f>SUM(CE6:CE99)</f>
        <v>0</v>
      </c>
      <c r="CF100" s="62"/>
      <c r="CG100" s="62">
        <f t="shared" si="57"/>
        <v>0</v>
      </c>
      <c r="CH100" s="62"/>
      <c r="CI100" s="62">
        <f t="shared" si="57"/>
        <v>0</v>
      </c>
      <c r="CJ100" s="62"/>
      <c r="CK100" s="62">
        <f t="shared" si="57"/>
        <v>0</v>
      </c>
      <c r="CL100" s="62"/>
      <c r="CM100" s="62">
        <f t="shared" si="57"/>
        <v>0</v>
      </c>
      <c r="CN100" s="62"/>
      <c r="CO100" s="62">
        <f t="shared" si="57"/>
        <v>0</v>
      </c>
      <c r="CP100" s="62"/>
      <c r="CQ100" s="62">
        <f t="shared" si="57"/>
        <v>0</v>
      </c>
      <c r="CR100" s="62"/>
      <c r="CS100" s="62">
        <f t="shared" si="57"/>
        <v>0</v>
      </c>
      <c r="CT100" s="62"/>
      <c r="CU100" s="62">
        <f t="shared" si="57"/>
        <v>0</v>
      </c>
      <c r="CV100" s="62"/>
      <c r="CW100" s="62">
        <f t="shared" si="57"/>
        <v>0</v>
      </c>
      <c r="CX100" s="62"/>
      <c r="CY100" s="62">
        <f t="shared" si="57"/>
        <v>0</v>
      </c>
      <c r="CZ100" s="62"/>
      <c r="DA100" s="62">
        <f t="shared" si="57"/>
        <v>0</v>
      </c>
      <c r="DB100" s="62"/>
      <c r="DC100" s="62">
        <f t="shared" si="57"/>
        <v>0</v>
      </c>
      <c r="DD100" s="63"/>
    </row>
    <row r="101" spans="1:108" s="37" customFormat="1" hidden="1">
      <c r="E101" s="38">
        <f>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</f>
        <v>0</v>
      </c>
      <c r="F101" s="39"/>
      <c r="G101" s="40"/>
      <c r="I101" s="41"/>
      <c r="K101" s="42"/>
      <c r="L101" s="43"/>
      <c r="M101" s="44"/>
      <c r="N101" s="43"/>
      <c r="O101" s="45"/>
      <c r="P101" s="43"/>
      <c r="Q101" s="45"/>
      <c r="R101" s="43"/>
      <c r="S101" s="44"/>
      <c r="T101" s="43"/>
      <c r="U101" s="44"/>
      <c r="V101" s="43"/>
      <c r="W101" s="44"/>
      <c r="X101" s="43"/>
      <c r="Y101" s="44"/>
      <c r="Z101" s="46"/>
      <c r="AA101" s="47"/>
      <c r="AB101" s="46"/>
      <c r="AC101" s="47"/>
      <c r="AD101" s="46"/>
      <c r="AE101" s="47"/>
      <c r="AF101" s="46"/>
      <c r="AG101" s="47"/>
      <c r="AH101" s="46"/>
      <c r="AI101" s="47"/>
      <c r="AJ101" s="46"/>
      <c r="AK101" s="47"/>
      <c r="AL101" s="46"/>
      <c r="AM101" s="47"/>
      <c r="AN101" s="46"/>
      <c r="AO101" s="47"/>
      <c r="AP101" s="46"/>
      <c r="AQ101" s="47"/>
      <c r="AR101" s="46"/>
      <c r="AS101" s="47"/>
      <c r="AT101" s="46"/>
      <c r="AU101" s="47"/>
      <c r="AV101" s="46"/>
      <c r="AW101" s="47"/>
      <c r="AX101" s="46"/>
      <c r="AY101" s="47"/>
      <c r="AZ101" s="46"/>
      <c r="BA101" s="47"/>
      <c r="BB101" s="46"/>
      <c r="BC101" s="47"/>
      <c r="BD101" s="46"/>
      <c r="BE101" s="47"/>
      <c r="BF101" s="46"/>
      <c r="BG101" s="47"/>
      <c r="BH101" s="46"/>
      <c r="BI101" s="47"/>
      <c r="BJ101" s="46"/>
      <c r="BK101" s="47"/>
      <c r="BL101" s="46"/>
      <c r="BM101" s="47"/>
      <c r="BN101" s="46"/>
      <c r="BO101" s="47"/>
      <c r="BP101" s="46"/>
      <c r="BQ101" s="47"/>
      <c r="BR101" s="46"/>
      <c r="BS101" s="47"/>
      <c r="BT101" s="46"/>
      <c r="BU101" s="47"/>
      <c r="BV101" s="46"/>
      <c r="BW101" s="47"/>
      <c r="BX101" s="46"/>
      <c r="BY101" s="47"/>
      <c r="BZ101" s="46"/>
      <c r="CA101" s="47"/>
      <c r="CB101" s="46"/>
      <c r="CC101" s="47"/>
      <c r="CD101" s="46"/>
      <c r="CE101" s="47"/>
      <c r="CF101" s="46"/>
      <c r="CG101" s="47"/>
      <c r="CH101" s="46"/>
      <c r="CI101" s="47"/>
      <c r="CJ101" s="46"/>
      <c r="CK101" s="47"/>
      <c r="CL101" s="46"/>
      <c r="CM101" s="48"/>
      <c r="CN101" s="46"/>
      <c r="CO101" s="48"/>
      <c r="CP101" s="46"/>
      <c r="CQ101" s="48"/>
      <c r="CR101" s="46"/>
      <c r="CS101" s="48"/>
      <c r="CT101" s="46"/>
      <c r="CU101" s="48"/>
      <c r="CV101" s="46"/>
      <c r="CW101" s="48"/>
      <c r="CX101" s="46"/>
      <c r="CY101" s="48"/>
      <c r="CZ101" s="46"/>
      <c r="DA101" s="48"/>
      <c r="DB101" s="46"/>
      <c r="DC101" s="48"/>
      <c r="DD101" s="46"/>
    </row>
    <row r="102" spans="1:108">
      <c r="A102" s="5" t="s">
        <v>156</v>
      </c>
      <c r="E102" s="26"/>
      <c r="F102" s="26"/>
      <c r="G102" s="27"/>
      <c r="K102" s="29"/>
      <c r="L102" s="30"/>
      <c r="M102" s="31"/>
      <c r="N102" s="30"/>
      <c r="O102" s="32"/>
      <c r="P102" s="30"/>
      <c r="Q102" s="32"/>
      <c r="R102" s="30"/>
      <c r="S102" s="31"/>
      <c r="T102" s="30"/>
      <c r="U102" s="31"/>
      <c r="V102" s="30"/>
      <c r="W102" s="31"/>
      <c r="X102" s="30"/>
      <c r="Y102" s="31"/>
      <c r="Z102" s="7"/>
      <c r="AA102" s="8"/>
      <c r="AB102" s="7"/>
      <c r="AC102" s="8"/>
      <c r="AD102" s="7"/>
      <c r="AE102" s="8"/>
      <c r="AF102" s="7"/>
      <c r="AG102" s="8"/>
      <c r="AH102" s="7"/>
      <c r="AI102" s="8"/>
      <c r="AJ102" s="7"/>
      <c r="AK102" s="8"/>
      <c r="BF102" s="7"/>
      <c r="BG102" s="8"/>
      <c r="BH102" s="7"/>
      <c r="BI102" s="8"/>
      <c r="BJ102" s="7"/>
      <c r="BK102" s="8"/>
      <c r="BL102" s="7"/>
      <c r="BM102" s="8"/>
      <c r="BN102" s="7"/>
      <c r="BO102" s="8"/>
      <c r="BP102" s="7"/>
      <c r="BQ102" s="8"/>
      <c r="BR102" s="7"/>
      <c r="BS102" s="8"/>
      <c r="BT102" s="7"/>
      <c r="BU102" s="8"/>
      <c r="BV102" s="7"/>
      <c r="BW102" s="8"/>
      <c r="BX102" s="7"/>
      <c r="BY102" s="8"/>
      <c r="BZ102" s="7"/>
      <c r="CA102" s="8"/>
      <c r="CB102" s="7"/>
      <c r="CC102" s="8"/>
      <c r="CD102" s="7"/>
      <c r="CE102" s="8"/>
      <c r="CF102" s="7"/>
      <c r="CG102" s="8"/>
      <c r="CH102" s="7"/>
      <c r="CI102" s="8"/>
      <c r="CP102" s="7"/>
      <c r="CQ102" s="9"/>
      <c r="CR102" s="7"/>
      <c r="CS102" s="9"/>
      <c r="CT102" s="7"/>
      <c r="CU102" s="9"/>
      <c r="CV102" s="7"/>
      <c r="CW102" s="9"/>
      <c r="CX102" s="7"/>
      <c r="CY102" s="9"/>
      <c r="CZ102" s="7"/>
      <c r="DA102" s="9"/>
      <c r="DB102" s="7"/>
      <c r="DC102" s="9"/>
      <c r="DD102" s="7"/>
    </row>
    <row r="103" spans="1:108">
      <c r="E103" s="26"/>
      <c r="F103" s="26"/>
      <c r="G103" s="27"/>
      <c r="K103" s="29"/>
      <c r="L103" s="30"/>
      <c r="M103" s="31"/>
      <c r="N103" s="30"/>
      <c r="O103" s="32"/>
      <c r="P103" s="30"/>
      <c r="Q103" s="32"/>
      <c r="R103" s="30"/>
      <c r="S103" s="31"/>
      <c r="T103" s="30"/>
      <c r="U103" s="31"/>
      <c r="V103" s="30"/>
      <c r="W103" s="31"/>
      <c r="X103" s="30"/>
      <c r="Y103" s="31"/>
      <c r="Z103" s="7"/>
      <c r="AA103" s="8"/>
      <c r="AB103" s="7"/>
      <c r="AC103" s="8"/>
      <c r="AD103" s="7"/>
      <c r="AE103" s="8"/>
      <c r="AF103" s="7"/>
      <c r="AG103" s="8"/>
      <c r="AH103" s="7"/>
      <c r="AI103" s="8"/>
      <c r="AJ103" s="7"/>
      <c r="AK103" s="8"/>
      <c r="BF103" s="7"/>
      <c r="BG103" s="8"/>
      <c r="BH103" s="7"/>
      <c r="BI103" s="8"/>
      <c r="BJ103" s="7"/>
      <c r="BK103" s="8"/>
      <c r="BL103" s="7"/>
      <c r="BM103" s="8"/>
      <c r="BN103" s="7"/>
      <c r="BO103" s="8"/>
      <c r="BP103" s="7"/>
      <c r="BQ103" s="8"/>
      <c r="BR103" s="7"/>
      <c r="BS103" s="8"/>
      <c r="BT103" s="7"/>
      <c r="BU103" s="8"/>
      <c r="BV103" s="7"/>
      <c r="BW103" s="8"/>
      <c r="BX103" s="7"/>
      <c r="BY103" s="8"/>
      <c r="BZ103" s="7"/>
      <c r="CA103" s="8"/>
      <c r="CB103" s="7"/>
      <c r="CC103" s="8"/>
      <c r="CD103" s="7"/>
      <c r="CE103" s="8"/>
      <c r="CF103" s="7"/>
      <c r="CG103" s="8"/>
      <c r="CH103" s="7"/>
      <c r="CI103" s="8"/>
      <c r="CP103" s="7"/>
      <c r="CQ103" s="9"/>
      <c r="CR103" s="7"/>
      <c r="CS103" s="9"/>
      <c r="CT103" s="7"/>
      <c r="CU103" s="9"/>
      <c r="CV103" s="7"/>
      <c r="CW103" s="9"/>
      <c r="CX103" s="7"/>
      <c r="CY103" s="9"/>
      <c r="CZ103" s="7"/>
      <c r="DA103" s="9"/>
      <c r="DB103" s="7"/>
      <c r="DC103" s="9"/>
      <c r="DD103" s="7"/>
    </row>
    <row r="104" spans="1:108" ht="15.75">
      <c r="A104" s="13"/>
      <c r="B104" s="13"/>
      <c r="C104" s="13"/>
      <c r="D104" s="13"/>
      <c r="E104" s="13"/>
      <c r="F104" s="33"/>
      <c r="G104" s="33"/>
    </row>
    <row r="105" spans="1:108">
      <c r="E105" s="33"/>
    </row>
  </sheetData>
  <mergeCells count="56">
    <mergeCell ref="C3:C4"/>
    <mergeCell ref="X3:Y3"/>
    <mergeCell ref="Z3:AA3"/>
    <mergeCell ref="AR3:AS3"/>
    <mergeCell ref="D3:E3"/>
    <mergeCell ref="AD3:AE3"/>
    <mergeCell ref="AJ3:AK3"/>
    <mergeCell ref="AL3:AM3"/>
    <mergeCell ref="AP3:AQ3"/>
    <mergeCell ref="A2:O2"/>
    <mergeCell ref="T3:U3"/>
    <mergeCell ref="V3:W3"/>
    <mergeCell ref="L3:M3"/>
    <mergeCell ref="N3:O3"/>
    <mergeCell ref="H3:I3"/>
    <mergeCell ref="J3:K3"/>
    <mergeCell ref="F3:G3"/>
    <mergeCell ref="B3:B4"/>
    <mergeCell ref="A3:A4"/>
    <mergeCell ref="BX3:BY3"/>
    <mergeCell ref="BZ3:CA3"/>
    <mergeCell ref="BT3:BU3"/>
    <mergeCell ref="CZ3:DA3"/>
    <mergeCell ref="CJ3:CK3"/>
    <mergeCell ref="CL3:CM3"/>
    <mergeCell ref="CF3:CG3"/>
    <mergeCell ref="CH3:CI3"/>
    <mergeCell ref="CB3:CC3"/>
    <mergeCell ref="CD3:CE3"/>
    <mergeCell ref="DB3:DC3"/>
    <mergeCell ref="CN3:CO3"/>
    <mergeCell ref="CP3:CQ3"/>
    <mergeCell ref="CV3:CW3"/>
    <mergeCell ref="CX3:CY3"/>
    <mergeCell ref="CR3:CS3"/>
    <mergeCell ref="CT3:CU3"/>
    <mergeCell ref="BD3:BE3"/>
    <mergeCell ref="BF3:BG3"/>
    <mergeCell ref="P3:Q3"/>
    <mergeCell ref="R3:S3"/>
    <mergeCell ref="AZ3:BA3"/>
    <mergeCell ref="BB3:BC3"/>
    <mergeCell ref="AN3:AO3"/>
    <mergeCell ref="AV3:AW3"/>
    <mergeCell ref="AT3:AU3"/>
    <mergeCell ref="AB3:AC3"/>
    <mergeCell ref="BV3:BW3"/>
    <mergeCell ref="AF3:AG3"/>
    <mergeCell ref="AH3:AI3"/>
    <mergeCell ref="BH3:BI3"/>
    <mergeCell ref="BJ3:BK3"/>
    <mergeCell ref="AX3:AY3"/>
    <mergeCell ref="BL3:BM3"/>
    <mergeCell ref="BN3:BO3"/>
    <mergeCell ref="BP3:BQ3"/>
    <mergeCell ref="BR3:BS3"/>
  </mergeCells>
  <phoneticPr fontId="0" type="noConversion"/>
  <pageMargins left="0.51181102362204722" right="0.31496062992125984" top="0.62992125984251968" bottom="0.27559055118110237" header="0.19685039370078741" footer="0.1968503937007874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Twilight Angel</dc:creator>
  <cp:lastModifiedBy>Пользователь</cp:lastModifiedBy>
  <cp:lastPrinted>2021-02-20T10:51:49Z</cp:lastPrinted>
  <dcterms:created xsi:type="dcterms:W3CDTF">2018-07-30T07:12:43Z</dcterms:created>
  <dcterms:modified xsi:type="dcterms:W3CDTF">2021-02-20T12:15:05Z</dcterms:modified>
</cp:coreProperties>
</file>